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C:\Users\roussyj\Desktop\"/>
    </mc:Choice>
  </mc:AlternateContent>
  <xr:revisionPtr revIDLastSave="0" documentId="8_{5EAFB898-5F0E-4503-9537-6439A884DBBA}" xr6:coauthVersionLast="47" xr6:coauthVersionMax="47" xr10:uidLastSave="{00000000-0000-0000-0000-000000000000}"/>
  <workbookProtection workbookAlgorithmName="SHA-512" workbookHashValue="HfQBTlLWLLWB/mxhVsJUDVDTonywn6ZGPY00fC/TlUDRQ1rsR2sWfOhX+8BtpUCBQO7AmXaL/NMj42d8fIzN4g==" workbookSaltValue="uVf4fFO11bg26MicmicTsw==" workbookSpinCount="100000" lockStructure="1"/>
  <bookViews>
    <workbookView xWindow="28680" yWindow="780" windowWidth="29040" windowHeight="15840" tabRatio="853" xr2:uid="{00000000-000D-0000-FFFF-FFFF00000000}"/>
  </bookViews>
  <sheets>
    <sheet name="Overview" sheetId="174" r:id="rId1"/>
    <sheet name="Centre-Based Agency Info" sheetId="165" r:id="rId2"/>
    <sheet name="Centre-Based Agency Worksheet" sheetId="168" r:id="rId3"/>
    <sheet name="Home Agency Info" sheetId="171" r:id="rId4"/>
    <sheet name="Home Agency Worksheet" sheetId="173" r:id="rId5"/>
  </sheets>
  <definedNames>
    <definedName name="_xlnm._FilterDatabase" localSheetId="2" hidden="1">'Centre-Based Agency Worksheet'!$A$9:$P$109</definedName>
    <definedName name="_xlnm._FilterDatabase" localSheetId="4" hidden="1">'Home Agency Worksheet'!$A$8:$M$108</definedName>
    <definedName name="FTE_Hrs">1754.5</definedName>
    <definedName name="_xlnm.Print_Area" localSheetId="1">'Centre-Based Agency Info'!$B$2:$H$85</definedName>
    <definedName name="_xlnm.Print_Area" localSheetId="2">'Centre-Based Agency Worksheet'!$B$2:$P$136</definedName>
    <definedName name="_xlnm.Print_Area" localSheetId="3">'Home Agency Info'!$B$2:$E$46</definedName>
    <definedName name="_xlnm.Print_Area" localSheetId="4">'Home Agency Worksheet'!$B$2:$M$119</definedName>
    <definedName name="_xlnm.Print_Area" localSheetId="0">Overview!$A$1:$J$47</definedName>
    <definedName name="_xlnm.Print_Titles" localSheetId="1">'Centre-Based Agency Info'!$1:$1</definedName>
    <definedName name="_xlnm.Print_Titles" localSheetId="2">'Centre-Based Agency Worksheet'!$8:$9</definedName>
    <definedName name="_xlnm.Print_Titles" localSheetId="3">'Home Agency Info'!$1:$1</definedName>
    <definedName name="_xlnm.Print_Titles" localSheetId="4">'Home Agency Worksheet'!$6:$8</definedName>
    <definedName name="Show_Locked">0</definedName>
    <definedName name="This_Year">2024</definedName>
    <definedName name="WEG_CB_Threshold">30.59</definedName>
    <definedName name="WEG_HM_FULL_THRESH">305.9</definedName>
    <definedName name="WEG_HM_PART_THRESH">183.54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65" l="1"/>
  <c r="G45" i="165"/>
  <c r="G44" i="165"/>
  <c r="O131" i="168"/>
  <c r="N131" i="168"/>
  <c r="M131" i="168"/>
  <c r="O130" i="168"/>
  <c r="N130" i="168"/>
  <c r="M130" i="168"/>
  <c r="O129" i="168"/>
  <c r="N129" i="168"/>
  <c r="M129" i="168"/>
  <c r="O128" i="168"/>
  <c r="N128" i="168"/>
  <c r="M128" i="168"/>
  <c r="O126" i="168"/>
  <c r="N126" i="168"/>
  <c r="M126" i="168"/>
  <c r="O125" i="168"/>
  <c r="N125" i="168"/>
  <c r="M125" i="168"/>
  <c r="O124" i="168"/>
  <c r="N124" i="168"/>
  <c r="M124" i="168"/>
  <c r="O123" i="168"/>
  <c r="N123" i="168"/>
  <c r="M123" i="168"/>
  <c r="O120" i="168"/>
  <c r="N120" i="168"/>
  <c r="M120" i="168"/>
  <c r="O119" i="168"/>
  <c r="N119" i="168"/>
  <c r="M119" i="168"/>
  <c r="O118" i="168"/>
  <c r="N118" i="168"/>
  <c r="M118" i="168"/>
  <c r="O117" i="168"/>
  <c r="N117" i="168"/>
  <c r="M117" i="168"/>
  <c r="O115" i="168"/>
  <c r="N115" i="168"/>
  <c r="M115" i="168"/>
  <c r="O114" i="168"/>
  <c r="N114" i="168"/>
  <c r="M114" i="168"/>
  <c r="O113" i="168"/>
  <c r="N113" i="168"/>
  <c r="M113" i="168"/>
  <c r="O112" i="168"/>
  <c r="N112" i="168"/>
  <c r="M112" i="168"/>
  <c r="K26" i="168" l="1"/>
  <c r="K27" i="168"/>
  <c r="K28" i="168"/>
  <c r="K29" i="168"/>
  <c r="K30" i="168"/>
  <c r="K31" i="168"/>
  <c r="K32" i="168"/>
  <c r="K33" i="168"/>
  <c r="K34" i="168"/>
  <c r="K35" i="168"/>
  <c r="K36" i="168"/>
  <c r="K37" i="168"/>
  <c r="K38" i="168"/>
  <c r="K39" i="168"/>
  <c r="K40" i="168"/>
  <c r="K41" i="168"/>
  <c r="K42" i="168"/>
  <c r="K43" i="168"/>
  <c r="K44" i="168"/>
  <c r="K45" i="168"/>
  <c r="K46" i="168"/>
  <c r="K47" i="168"/>
  <c r="K48" i="168"/>
  <c r="K49" i="168"/>
  <c r="K50" i="168"/>
  <c r="K51" i="168"/>
  <c r="K52" i="168"/>
  <c r="K53" i="168"/>
  <c r="K54" i="168"/>
  <c r="K55" i="168"/>
  <c r="K56" i="168"/>
  <c r="K57" i="168"/>
  <c r="K58" i="168"/>
  <c r="K59" i="168"/>
  <c r="K60" i="168"/>
  <c r="K61" i="168"/>
  <c r="K62" i="168"/>
  <c r="K63" i="168"/>
  <c r="K64" i="168"/>
  <c r="K65" i="168"/>
  <c r="K66" i="168"/>
  <c r="K67" i="168"/>
  <c r="K68" i="168"/>
  <c r="K69" i="168"/>
  <c r="K70" i="168"/>
  <c r="K71" i="168"/>
  <c r="K72" i="168"/>
  <c r="K73" i="168"/>
  <c r="K74" i="168"/>
  <c r="K75" i="168"/>
  <c r="K76" i="168"/>
  <c r="K77" i="168"/>
  <c r="K78" i="168"/>
  <c r="K79" i="168"/>
  <c r="K80" i="168"/>
  <c r="K81" i="168"/>
  <c r="K82" i="168"/>
  <c r="K83" i="168"/>
  <c r="K84" i="168"/>
  <c r="K85" i="168"/>
  <c r="K86" i="168"/>
  <c r="K87" i="168"/>
  <c r="K88" i="168"/>
  <c r="K89" i="168"/>
  <c r="K90" i="168"/>
  <c r="K91" i="168"/>
  <c r="K92" i="168"/>
  <c r="K93" i="168"/>
  <c r="K94" i="168"/>
  <c r="K95" i="168"/>
  <c r="K96" i="168"/>
  <c r="K97" i="168"/>
  <c r="K98" i="168"/>
  <c r="K99" i="168"/>
  <c r="K100" i="168"/>
  <c r="K101" i="168"/>
  <c r="K102" i="168"/>
  <c r="K103" i="168"/>
  <c r="K104" i="168"/>
  <c r="K105" i="168"/>
  <c r="K106" i="168"/>
  <c r="K107" i="168"/>
  <c r="K108" i="168"/>
  <c r="K109" i="168"/>
  <c r="N26" i="168" l="1"/>
  <c r="N27" i="168"/>
  <c r="N28" i="168"/>
  <c r="N29" i="168"/>
  <c r="N30" i="168"/>
  <c r="N31" i="168"/>
  <c r="N32" i="168"/>
  <c r="N33" i="168"/>
  <c r="N34" i="168"/>
  <c r="N35" i="168"/>
  <c r="N36" i="168"/>
  <c r="N37" i="168"/>
  <c r="N38" i="168"/>
  <c r="N39" i="168"/>
  <c r="N40" i="168"/>
  <c r="N41" i="168"/>
  <c r="N42" i="168"/>
  <c r="N43" i="168"/>
  <c r="N44" i="168"/>
  <c r="N45" i="168"/>
  <c r="N46" i="168"/>
  <c r="N47" i="168"/>
  <c r="N48" i="168"/>
  <c r="N49" i="168"/>
  <c r="N50" i="168"/>
  <c r="N51" i="168"/>
  <c r="N52" i="168"/>
  <c r="N53" i="168"/>
  <c r="N54" i="168"/>
  <c r="N55" i="168"/>
  <c r="N56" i="168"/>
  <c r="N57" i="168"/>
  <c r="N58" i="168"/>
  <c r="N59" i="168"/>
  <c r="N60" i="168"/>
  <c r="N61" i="168"/>
  <c r="N62" i="168"/>
  <c r="N63" i="168"/>
  <c r="N64" i="168"/>
  <c r="N65" i="168"/>
  <c r="N66" i="168"/>
  <c r="N67" i="168"/>
  <c r="N68" i="168"/>
  <c r="N69" i="168"/>
  <c r="N70" i="168"/>
  <c r="N71" i="168"/>
  <c r="N72" i="168"/>
  <c r="N73" i="168"/>
  <c r="N74" i="168"/>
  <c r="N75" i="168"/>
  <c r="N76" i="168"/>
  <c r="N77" i="168"/>
  <c r="N78" i="168"/>
  <c r="N79" i="168"/>
  <c r="N80" i="168"/>
  <c r="N81" i="168"/>
  <c r="N82" i="168"/>
  <c r="N83" i="168"/>
  <c r="N84" i="168"/>
  <c r="N85" i="168"/>
  <c r="N86" i="168"/>
  <c r="N87" i="168"/>
  <c r="N88" i="168"/>
  <c r="N89" i="168"/>
  <c r="N90" i="168"/>
  <c r="N91" i="168"/>
  <c r="N92" i="168"/>
  <c r="N93" i="168"/>
  <c r="N94" i="168"/>
  <c r="N95" i="168"/>
  <c r="N96" i="168"/>
  <c r="N97" i="168"/>
  <c r="N98" i="168"/>
  <c r="N99" i="168"/>
  <c r="N100" i="168"/>
  <c r="N101" i="168"/>
  <c r="N102" i="168"/>
  <c r="N103" i="168"/>
  <c r="N104" i="168"/>
  <c r="N105" i="168"/>
  <c r="N106" i="168"/>
  <c r="N107" i="168"/>
  <c r="N108" i="168"/>
  <c r="N109" i="168"/>
  <c r="M9" i="173"/>
  <c r="M10" i="173"/>
  <c r="M11" i="173"/>
  <c r="M12" i="173"/>
  <c r="M13" i="173"/>
  <c r="M14" i="173"/>
  <c r="M15" i="173"/>
  <c r="M16" i="173"/>
  <c r="M17" i="173"/>
  <c r="M18" i="173"/>
  <c r="M19" i="173"/>
  <c r="M20" i="173"/>
  <c r="M21" i="173"/>
  <c r="M22" i="173"/>
  <c r="M23" i="173"/>
  <c r="M24" i="173"/>
  <c r="M25" i="173"/>
  <c r="M26" i="173"/>
  <c r="M27" i="173"/>
  <c r="M28" i="173"/>
  <c r="M29" i="173"/>
  <c r="M30" i="173"/>
  <c r="M31" i="173"/>
  <c r="M32" i="173"/>
  <c r="M33" i="173"/>
  <c r="M34" i="173"/>
  <c r="M35" i="173"/>
  <c r="M36" i="173"/>
  <c r="M37" i="173"/>
  <c r="M38" i="173"/>
  <c r="M39" i="173"/>
  <c r="M40" i="173"/>
  <c r="M41" i="173"/>
  <c r="M42" i="173"/>
  <c r="M43" i="173"/>
  <c r="M44" i="173"/>
  <c r="M45" i="173"/>
  <c r="M46" i="173"/>
  <c r="M47" i="173"/>
  <c r="M48" i="173"/>
  <c r="M49" i="173"/>
  <c r="M50" i="173"/>
  <c r="M51" i="173"/>
  <c r="M52" i="173"/>
  <c r="M53" i="173"/>
  <c r="M54" i="173"/>
  <c r="M55" i="173"/>
  <c r="M56" i="173"/>
  <c r="M57" i="173"/>
  <c r="M58" i="173"/>
  <c r="M59" i="173"/>
  <c r="M60" i="173"/>
  <c r="M61" i="173"/>
  <c r="M62" i="173"/>
  <c r="M63" i="173"/>
  <c r="M64" i="173"/>
  <c r="M65" i="173"/>
  <c r="M66" i="173"/>
  <c r="M67" i="173"/>
  <c r="M68" i="173"/>
  <c r="M69" i="173"/>
  <c r="M70" i="173"/>
  <c r="M71" i="173"/>
  <c r="M72" i="173"/>
  <c r="M73" i="173"/>
  <c r="M74" i="173"/>
  <c r="M75" i="173"/>
  <c r="M76" i="173"/>
  <c r="M77" i="173"/>
  <c r="M78" i="173"/>
  <c r="M79" i="173"/>
  <c r="M80" i="173"/>
  <c r="M81" i="173"/>
  <c r="M82" i="173"/>
  <c r="M83" i="173"/>
  <c r="M84" i="173"/>
  <c r="M85" i="173"/>
  <c r="M86" i="173"/>
  <c r="M87" i="173"/>
  <c r="M88" i="173"/>
  <c r="M89" i="173"/>
  <c r="M90" i="173"/>
  <c r="M91" i="173"/>
  <c r="M92" i="173"/>
  <c r="M93" i="173"/>
  <c r="M94" i="173"/>
  <c r="M95" i="173"/>
  <c r="M96" i="173"/>
  <c r="M97" i="173"/>
  <c r="M98" i="173"/>
  <c r="M99" i="173"/>
  <c r="M100" i="173"/>
  <c r="M101" i="173"/>
  <c r="M102" i="173"/>
  <c r="M103" i="173"/>
  <c r="M104" i="173"/>
  <c r="M105" i="173"/>
  <c r="M106" i="173"/>
  <c r="M107" i="173"/>
  <c r="M108" i="173"/>
  <c r="J9" i="173"/>
  <c r="J10" i="173"/>
  <c r="J11" i="173"/>
  <c r="J12" i="173"/>
  <c r="J13" i="173"/>
  <c r="J14" i="173"/>
  <c r="J15" i="173"/>
  <c r="J16" i="173"/>
  <c r="J17" i="173"/>
  <c r="J18" i="173"/>
  <c r="J19" i="173"/>
  <c r="J20" i="173"/>
  <c r="J21" i="173"/>
  <c r="J22" i="173"/>
  <c r="J23" i="173"/>
  <c r="J24" i="173"/>
  <c r="J25" i="173"/>
  <c r="J26" i="173"/>
  <c r="J27" i="173"/>
  <c r="J28" i="173"/>
  <c r="J29" i="173"/>
  <c r="J30" i="173"/>
  <c r="J31" i="173"/>
  <c r="J32" i="173"/>
  <c r="J33" i="173"/>
  <c r="J34" i="173"/>
  <c r="J35" i="173"/>
  <c r="J36" i="173"/>
  <c r="J37" i="173"/>
  <c r="J38" i="173"/>
  <c r="J39" i="173"/>
  <c r="J40" i="173"/>
  <c r="J41" i="173"/>
  <c r="J42" i="173"/>
  <c r="J43" i="173"/>
  <c r="J44" i="173"/>
  <c r="J45" i="173"/>
  <c r="J46" i="173"/>
  <c r="J47" i="173"/>
  <c r="J48" i="173"/>
  <c r="J49" i="173"/>
  <c r="J50" i="173"/>
  <c r="J51" i="173"/>
  <c r="J52" i="173"/>
  <c r="J53" i="173"/>
  <c r="J54" i="173"/>
  <c r="J55" i="173"/>
  <c r="J56" i="173"/>
  <c r="J57" i="173"/>
  <c r="J58" i="173"/>
  <c r="J59" i="173"/>
  <c r="J60" i="173"/>
  <c r="J61" i="173"/>
  <c r="J62" i="173"/>
  <c r="J63" i="173"/>
  <c r="J64" i="173"/>
  <c r="J65" i="173"/>
  <c r="J66" i="173"/>
  <c r="J67" i="173"/>
  <c r="J68" i="173"/>
  <c r="J69" i="173"/>
  <c r="J70" i="173"/>
  <c r="J71" i="173"/>
  <c r="J72" i="173"/>
  <c r="J73" i="173"/>
  <c r="J74" i="173"/>
  <c r="J75" i="173"/>
  <c r="J76" i="173"/>
  <c r="J77" i="173"/>
  <c r="J78" i="173"/>
  <c r="J79" i="173"/>
  <c r="J80" i="173"/>
  <c r="J81" i="173"/>
  <c r="J82" i="173"/>
  <c r="J83" i="173"/>
  <c r="J84" i="173"/>
  <c r="J85" i="173"/>
  <c r="J86" i="173"/>
  <c r="J87" i="173"/>
  <c r="J88" i="173"/>
  <c r="J89" i="173"/>
  <c r="J90" i="173"/>
  <c r="J91" i="173"/>
  <c r="J92" i="173"/>
  <c r="J93" i="173"/>
  <c r="J94" i="173"/>
  <c r="J95" i="173"/>
  <c r="J96" i="173"/>
  <c r="J97" i="173"/>
  <c r="J98" i="173"/>
  <c r="J99" i="173"/>
  <c r="J100" i="173"/>
  <c r="J101" i="173"/>
  <c r="J102" i="173"/>
  <c r="J103" i="173"/>
  <c r="J104" i="173"/>
  <c r="J105" i="173"/>
  <c r="J106" i="173"/>
  <c r="J107" i="173"/>
  <c r="J108" i="173"/>
  <c r="K9" i="173"/>
  <c r="L9" i="173" s="1"/>
  <c r="K10" i="173"/>
  <c r="L10" i="173" s="1"/>
  <c r="K11" i="173"/>
  <c r="L11" i="173" s="1"/>
  <c r="K12" i="173"/>
  <c r="L12" i="173" s="1"/>
  <c r="K13" i="173"/>
  <c r="L13" i="173" s="1"/>
  <c r="K14" i="173"/>
  <c r="L14" i="173" s="1"/>
  <c r="K15" i="173"/>
  <c r="L15" i="173" s="1"/>
  <c r="K16" i="173"/>
  <c r="L16" i="173" s="1"/>
  <c r="K17" i="173"/>
  <c r="L17" i="173" s="1"/>
  <c r="K18" i="173"/>
  <c r="L18" i="173" s="1"/>
  <c r="K19" i="173"/>
  <c r="L19" i="173" s="1"/>
  <c r="K20" i="173"/>
  <c r="L20" i="173" s="1"/>
  <c r="K21" i="173"/>
  <c r="L21" i="173" s="1"/>
  <c r="K22" i="173"/>
  <c r="L22" i="173" s="1"/>
  <c r="K23" i="173"/>
  <c r="L23" i="173" s="1"/>
  <c r="K24" i="173"/>
  <c r="L24" i="173" s="1"/>
  <c r="K25" i="173"/>
  <c r="L25" i="173" s="1"/>
  <c r="K26" i="173"/>
  <c r="L26" i="173" s="1"/>
  <c r="K27" i="173"/>
  <c r="L27" i="173" s="1"/>
  <c r="K28" i="173"/>
  <c r="L28" i="173" s="1"/>
  <c r="K29" i="173"/>
  <c r="L29" i="173" s="1"/>
  <c r="K30" i="173"/>
  <c r="L30" i="173" s="1"/>
  <c r="K31" i="173"/>
  <c r="L31" i="173" s="1"/>
  <c r="K32" i="173"/>
  <c r="L32" i="173" s="1"/>
  <c r="K33" i="173"/>
  <c r="L33" i="173" s="1"/>
  <c r="K34" i="173"/>
  <c r="L34" i="173" s="1"/>
  <c r="K35" i="173"/>
  <c r="L35" i="173" s="1"/>
  <c r="K36" i="173"/>
  <c r="L36" i="173" s="1"/>
  <c r="K37" i="173"/>
  <c r="L37" i="173" s="1"/>
  <c r="K38" i="173"/>
  <c r="L38" i="173" s="1"/>
  <c r="K39" i="173"/>
  <c r="L39" i="173" s="1"/>
  <c r="K40" i="173"/>
  <c r="L40" i="173" s="1"/>
  <c r="K41" i="173"/>
  <c r="L41" i="173" s="1"/>
  <c r="K42" i="173"/>
  <c r="L42" i="173" s="1"/>
  <c r="K43" i="173"/>
  <c r="L43" i="173" s="1"/>
  <c r="K44" i="173"/>
  <c r="L44" i="173" s="1"/>
  <c r="K45" i="173"/>
  <c r="L45" i="173" s="1"/>
  <c r="K46" i="173"/>
  <c r="L46" i="173" s="1"/>
  <c r="K47" i="173"/>
  <c r="L47" i="173" s="1"/>
  <c r="K48" i="173"/>
  <c r="L48" i="173" s="1"/>
  <c r="K49" i="173"/>
  <c r="L49" i="173" s="1"/>
  <c r="K50" i="173"/>
  <c r="L50" i="173" s="1"/>
  <c r="K51" i="173"/>
  <c r="L51" i="173" s="1"/>
  <c r="K52" i="173"/>
  <c r="L52" i="173" s="1"/>
  <c r="K53" i="173"/>
  <c r="L53" i="173" s="1"/>
  <c r="K54" i="173"/>
  <c r="L54" i="173" s="1"/>
  <c r="K55" i="173"/>
  <c r="L55" i="173" s="1"/>
  <c r="K56" i="173"/>
  <c r="L56" i="173" s="1"/>
  <c r="K57" i="173"/>
  <c r="L57" i="173" s="1"/>
  <c r="K58" i="173"/>
  <c r="L58" i="173" s="1"/>
  <c r="K59" i="173"/>
  <c r="L59" i="173" s="1"/>
  <c r="K60" i="173"/>
  <c r="L60" i="173" s="1"/>
  <c r="K61" i="173"/>
  <c r="L61" i="173" s="1"/>
  <c r="K62" i="173"/>
  <c r="L62" i="173" s="1"/>
  <c r="K63" i="173"/>
  <c r="L63" i="173" s="1"/>
  <c r="K64" i="173"/>
  <c r="L64" i="173" s="1"/>
  <c r="K65" i="173"/>
  <c r="L65" i="173" s="1"/>
  <c r="K66" i="173"/>
  <c r="L66" i="173" s="1"/>
  <c r="K67" i="173"/>
  <c r="L67" i="173" s="1"/>
  <c r="K68" i="173"/>
  <c r="L68" i="173" s="1"/>
  <c r="K69" i="173"/>
  <c r="L69" i="173" s="1"/>
  <c r="K70" i="173"/>
  <c r="L70" i="173" s="1"/>
  <c r="K71" i="173"/>
  <c r="L71" i="173" s="1"/>
  <c r="K72" i="173"/>
  <c r="L72" i="173" s="1"/>
  <c r="K73" i="173"/>
  <c r="L73" i="173" s="1"/>
  <c r="K74" i="173"/>
  <c r="L74" i="173" s="1"/>
  <c r="K75" i="173"/>
  <c r="L75" i="173" s="1"/>
  <c r="K76" i="173"/>
  <c r="L76" i="173" s="1"/>
  <c r="K77" i="173"/>
  <c r="L77" i="173" s="1"/>
  <c r="K78" i="173"/>
  <c r="L78" i="173" s="1"/>
  <c r="K79" i="173"/>
  <c r="L79" i="173" s="1"/>
  <c r="K80" i="173"/>
  <c r="L80" i="173" s="1"/>
  <c r="K81" i="173"/>
  <c r="L81" i="173" s="1"/>
  <c r="K82" i="173"/>
  <c r="L82" i="173" s="1"/>
  <c r="K83" i="173"/>
  <c r="L83" i="173" s="1"/>
  <c r="K84" i="173"/>
  <c r="L84" i="173" s="1"/>
  <c r="K85" i="173"/>
  <c r="L85" i="173" s="1"/>
  <c r="K86" i="173"/>
  <c r="L86" i="173" s="1"/>
  <c r="K87" i="173"/>
  <c r="L87" i="173" s="1"/>
  <c r="K88" i="173"/>
  <c r="L88" i="173" s="1"/>
  <c r="K89" i="173"/>
  <c r="L89" i="173" s="1"/>
  <c r="K90" i="173"/>
  <c r="L90" i="173" s="1"/>
  <c r="K91" i="173"/>
  <c r="L91" i="173" s="1"/>
  <c r="K92" i="173"/>
  <c r="L92" i="173" s="1"/>
  <c r="K93" i="173"/>
  <c r="L93" i="173" s="1"/>
  <c r="K94" i="173"/>
  <c r="L94" i="173" s="1"/>
  <c r="K95" i="173"/>
  <c r="L95" i="173" s="1"/>
  <c r="K96" i="173"/>
  <c r="L96" i="173" s="1"/>
  <c r="K97" i="173"/>
  <c r="L97" i="173" s="1"/>
  <c r="K98" i="173"/>
  <c r="L98" i="173" s="1"/>
  <c r="K99" i="173"/>
  <c r="L99" i="173" s="1"/>
  <c r="K100" i="173"/>
  <c r="L100" i="173" s="1"/>
  <c r="K101" i="173"/>
  <c r="L101" i="173" s="1"/>
  <c r="K102" i="173"/>
  <c r="L102" i="173" s="1"/>
  <c r="K103" i="173"/>
  <c r="L103" i="173" s="1"/>
  <c r="K104" i="173"/>
  <c r="L104" i="173" s="1"/>
  <c r="K105" i="173"/>
  <c r="L105" i="173" s="1"/>
  <c r="K106" i="173"/>
  <c r="L106" i="173" s="1"/>
  <c r="K107" i="173"/>
  <c r="L107" i="173" s="1"/>
  <c r="K108" i="173"/>
  <c r="L108" i="173" s="1"/>
  <c r="G43" i="165"/>
  <c r="C48" i="165"/>
  <c r="M109" i="168"/>
  <c r="M108" i="168"/>
  <c r="M107" i="168"/>
  <c r="M106" i="168"/>
  <c r="M105" i="168"/>
  <c r="M104" i="168"/>
  <c r="M103" i="168"/>
  <c r="M102" i="168"/>
  <c r="M101" i="168"/>
  <c r="M100" i="168"/>
  <c r="M99" i="168"/>
  <c r="M98" i="168"/>
  <c r="M97" i="168"/>
  <c r="M96" i="168"/>
  <c r="M95" i="168"/>
  <c r="M94" i="168"/>
  <c r="M93" i="168"/>
  <c r="M92" i="168"/>
  <c r="M91" i="168"/>
  <c r="M90" i="168"/>
  <c r="M89" i="168"/>
  <c r="M88" i="168"/>
  <c r="M87" i="168"/>
  <c r="M86" i="168"/>
  <c r="M85" i="168"/>
  <c r="M84" i="168"/>
  <c r="M83" i="168"/>
  <c r="M82" i="168"/>
  <c r="M81" i="168"/>
  <c r="M80" i="168"/>
  <c r="M79" i="168"/>
  <c r="M78" i="168"/>
  <c r="M77" i="168"/>
  <c r="M76" i="168"/>
  <c r="M75" i="168"/>
  <c r="M74" i="168"/>
  <c r="M73" i="168"/>
  <c r="M72" i="168"/>
  <c r="M71" i="168"/>
  <c r="M70" i="168"/>
  <c r="M69" i="168"/>
  <c r="M68" i="168"/>
  <c r="M67" i="168"/>
  <c r="M66" i="168"/>
  <c r="M65" i="168"/>
  <c r="M64" i="168"/>
  <c r="M63" i="168"/>
  <c r="M62" i="168"/>
  <c r="M61" i="168"/>
  <c r="M60" i="168"/>
  <c r="M59" i="168"/>
  <c r="M58" i="168"/>
  <c r="M57" i="168"/>
  <c r="M56" i="168"/>
  <c r="M55" i="168"/>
  <c r="M54" i="168"/>
  <c r="M53" i="168"/>
  <c r="M52" i="168"/>
  <c r="M51" i="168"/>
  <c r="M50" i="168"/>
  <c r="M49" i="168"/>
  <c r="M48" i="168"/>
  <c r="M47" i="168"/>
  <c r="M46" i="168"/>
  <c r="M45" i="168"/>
  <c r="M44" i="168"/>
  <c r="M43" i="168"/>
  <c r="M42" i="168"/>
  <c r="M41" i="168"/>
  <c r="M40" i="168"/>
  <c r="M39" i="168"/>
  <c r="M38" i="168"/>
  <c r="M37" i="168"/>
  <c r="M36" i="168"/>
  <c r="M35" i="168"/>
  <c r="M34" i="168"/>
  <c r="M33" i="168"/>
  <c r="M32" i="168"/>
  <c r="M31" i="168"/>
  <c r="M30" i="168"/>
  <c r="M29" i="168"/>
  <c r="M28" i="168"/>
  <c r="M27" i="168"/>
  <c r="M26" i="168"/>
  <c r="M25" i="168"/>
  <c r="M24" i="168"/>
  <c r="M23" i="168"/>
  <c r="M22" i="168"/>
  <c r="M21" i="168"/>
  <c r="M20" i="168"/>
  <c r="M19" i="168"/>
  <c r="M18" i="168"/>
  <c r="M17" i="168"/>
  <c r="M16" i="168"/>
  <c r="M15" i="168"/>
  <c r="M14" i="168"/>
  <c r="M13" i="168"/>
  <c r="M12" i="168"/>
  <c r="M11" i="168"/>
  <c r="M10" i="168"/>
  <c r="L10" i="168"/>
  <c r="L11" i="168"/>
  <c r="K11" i="168" s="1"/>
  <c r="L12" i="168"/>
  <c r="K12" i="168" s="1"/>
  <c r="L13" i="168"/>
  <c r="K13" i="168" s="1"/>
  <c r="L14" i="168"/>
  <c r="K14" i="168" s="1"/>
  <c r="L15" i="168"/>
  <c r="K15" i="168" s="1"/>
  <c r="L16" i="168"/>
  <c r="K16" i="168" s="1"/>
  <c r="L17" i="168"/>
  <c r="K17" i="168" s="1"/>
  <c r="L18" i="168"/>
  <c r="K18" i="168" s="1"/>
  <c r="L19" i="168"/>
  <c r="K19" i="168" s="1"/>
  <c r="L20" i="168"/>
  <c r="K20" i="168" s="1"/>
  <c r="L21" i="168"/>
  <c r="K21" i="168" s="1"/>
  <c r="L22" i="168"/>
  <c r="K22" i="168" s="1"/>
  <c r="L23" i="168"/>
  <c r="K23" i="168" s="1"/>
  <c r="L24" i="168"/>
  <c r="K24" i="168" s="1"/>
  <c r="L25" i="168"/>
  <c r="K25" i="168" s="1"/>
  <c r="L26" i="168"/>
  <c r="L27" i="168"/>
  <c r="L28" i="168"/>
  <c r="L29" i="168"/>
  <c r="L30" i="168"/>
  <c r="L31" i="168"/>
  <c r="L32" i="168"/>
  <c r="L33" i="168"/>
  <c r="L34" i="168"/>
  <c r="L35" i="168"/>
  <c r="L36" i="168"/>
  <c r="L37" i="168"/>
  <c r="L38" i="168"/>
  <c r="L39" i="168"/>
  <c r="L40" i="168"/>
  <c r="L41" i="168"/>
  <c r="L42" i="168"/>
  <c r="L43" i="168"/>
  <c r="L44" i="168"/>
  <c r="L45" i="168"/>
  <c r="L46" i="168"/>
  <c r="L47" i="168"/>
  <c r="L48" i="168"/>
  <c r="L49" i="168"/>
  <c r="L50" i="168"/>
  <c r="L51" i="168"/>
  <c r="L52" i="168"/>
  <c r="L53" i="168"/>
  <c r="L54" i="168"/>
  <c r="L55" i="168"/>
  <c r="L56" i="168"/>
  <c r="L57" i="168"/>
  <c r="L58" i="168"/>
  <c r="L59" i="168"/>
  <c r="L60" i="168"/>
  <c r="L61" i="168"/>
  <c r="L62" i="168"/>
  <c r="L63" i="168"/>
  <c r="L64" i="168"/>
  <c r="L65" i="168"/>
  <c r="L66" i="168"/>
  <c r="L67" i="168"/>
  <c r="L68" i="168"/>
  <c r="L69" i="168"/>
  <c r="L70" i="168"/>
  <c r="L71" i="168"/>
  <c r="L72" i="168"/>
  <c r="L73" i="168"/>
  <c r="L74" i="168"/>
  <c r="L75" i="168"/>
  <c r="L76" i="168"/>
  <c r="L77" i="168"/>
  <c r="L78" i="168"/>
  <c r="L79" i="168"/>
  <c r="L80" i="168"/>
  <c r="L81" i="168"/>
  <c r="L82" i="168"/>
  <c r="L83" i="168"/>
  <c r="L84" i="168"/>
  <c r="L85" i="168"/>
  <c r="L86" i="168"/>
  <c r="L87" i="168"/>
  <c r="L88" i="168"/>
  <c r="L89" i="168"/>
  <c r="L90" i="168"/>
  <c r="L91" i="168"/>
  <c r="L92" i="168"/>
  <c r="L93" i="168"/>
  <c r="L94" i="168"/>
  <c r="L95" i="168"/>
  <c r="L96" i="168"/>
  <c r="L97" i="168"/>
  <c r="L98" i="168"/>
  <c r="L99" i="168"/>
  <c r="L100" i="168"/>
  <c r="L101" i="168"/>
  <c r="L102" i="168"/>
  <c r="L103" i="168"/>
  <c r="L104" i="168"/>
  <c r="L105" i="168"/>
  <c r="L106" i="168"/>
  <c r="L107" i="168"/>
  <c r="L108" i="168"/>
  <c r="L109" i="168"/>
  <c r="M121" i="168" l="1"/>
  <c r="E64" i="165" s="1"/>
  <c r="E71" i="165"/>
  <c r="N21" i="168"/>
  <c r="O21" i="168" s="1"/>
  <c r="P21" i="168" s="1"/>
  <c r="N16" i="168"/>
  <c r="O16" i="168" s="1"/>
  <c r="P16" i="168" s="1"/>
  <c r="F62" i="165"/>
  <c r="E61" i="165"/>
  <c r="E60" i="165"/>
  <c r="E72" i="165"/>
  <c r="N24" i="168"/>
  <c r="F72" i="165" s="1"/>
  <c r="N23" i="168"/>
  <c r="O23" i="168" s="1"/>
  <c r="P23" i="168" s="1"/>
  <c r="E73" i="165"/>
  <c r="N25" i="168"/>
  <c r="F73" i="165" s="1"/>
  <c r="N22" i="168"/>
  <c r="F71" i="165" s="1"/>
  <c r="E62" i="165"/>
  <c r="N20" i="168"/>
  <c r="F61" i="165" s="1"/>
  <c r="E74" i="165"/>
  <c r="E63" i="165"/>
  <c r="F74" i="165"/>
  <c r="N19" i="168"/>
  <c r="F63" i="165" s="1"/>
  <c r="N18" i="168"/>
  <c r="F60" i="165" s="1"/>
  <c r="N17" i="168"/>
  <c r="F68" i="165" s="1"/>
  <c r="N15" i="168"/>
  <c r="F69" i="165" s="1"/>
  <c r="N14" i="168"/>
  <c r="O14" i="168" s="1"/>
  <c r="P14" i="168" s="1"/>
  <c r="N13" i="168"/>
  <c r="F57" i="165" s="1"/>
  <c r="N12" i="168"/>
  <c r="F56" i="165" s="1"/>
  <c r="E58" i="165"/>
  <c r="N11" i="168"/>
  <c r="F58" i="165" s="1"/>
  <c r="E56" i="165"/>
  <c r="E67" i="165"/>
  <c r="E57" i="165"/>
  <c r="F67" i="165"/>
  <c r="E68" i="165"/>
  <c r="E69" i="165"/>
  <c r="N10" i="168"/>
  <c r="K10" i="168"/>
  <c r="G47" i="165" s="1"/>
  <c r="O90" i="168"/>
  <c r="P90" i="168" s="1"/>
  <c r="O91" i="168"/>
  <c r="O78" i="168"/>
  <c r="O42" i="168"/>
  <c r="P42" i="168" s="1"/>
  <c r="O102" i="168"/>
  <c r="P102" i="168" s="1"/>
  <c r="O30" i="168"/>
  <c r="P30" i="168" s="1"/>
  <c r="O50" i="168"/>
  <c r="P50" i="168" s="1"/>
  <c r="O26" i="168"/>
  <c r="P26" i="168" s="1"/>
  <c r="O66" i="168"/>
  <c r="P66" i="168" s="1"/>
  <c r="O52" i="168"/>
  <c r="P52" i="168" s="1"/>
  <c r="O76" i="168"/>
  <c r="O64" i="168"/>
  <c r="P64" i="168" s="1"/>
  <c r="O40" i="168"/>
  <c r="P40" i="168" s="1"/>
  <c r="O28" i="168"/>
  <c r="O88" i="168"/>
  <c r="P88" i="168" s="1"/>
  <c r="O48" i="168"/>
  <c r="P48" i="168" s="1"/>
  <c r="O103" i="168"/>
  <c r="P103" i="168" s="1"/>
  <c r="O54" i="168"/>
  <c r="P54" i="168" s="1"/>
  <c r="O100" i="168"/>
  <c r="P100" i="168" s="1"/>
  <c r="O108" i="168"/>
  <c r="P108" i="168" s="1"/>
  <c r="O98" i="168"/>
  <c r="P98" i="168" s="1"/>
  <c r="O86" i="168"/>
  <c r="P86" i="168" s="1"/>
  <c r="O74" i="168"/>
  <c r="P74" i="168" s="1"/>
  <c r="O38" i="168"/>
  <c r="P38" i="168" s="1"/>
  <c r="O70" i="168"/>
  <c r="P70" i="168" s="1"/>
  <c r="O96" i="168"/>
  <c r="P96" i="168" s="1"/>
  <c r="O84" i="168"/>
  <c r="P84" i="168" s="1"/>
  <c r="O72" i="168"/>
  <c r="O60" i="168"/>
  <c r="P60" i="168" s="1"/>
  <c r="O36" i="168"/>
  <c r="P36" i="168" s="1"/>
  <c r="O104" i="168"/>
  <c r="P104" i="168" s="1"/>
  <c r="O92" i="168"/>
  <c r="P92" i="168" s="1"/>
  <c r="O80" i="168"/>
  <c r="P80" i="168" s="1"/>
  <c r="O68" i="168"/>
  <c r="P68" i="168" s="1"/>
  <c r="O56" i="168"/>
  <c r="P56" i="168" s="1"/>
  <c r="O44" i="168"/>
  <c r="P44" i="168" s="1"/>
  <c r="O32" i="168"/>
  <c r="P32" i="168" s="1"/>
  <c r="O79" i="168"/>
  <c r="P79" i="168" s="1"/>
  <c r="O67" i="168"/>
  <c r="P67" i="168" s="1"/>
  <c r="O55" i="168"/>
  <c r="P55" i="168" s="1"/>
  <c r="O43" i="168"/>
  <c r="P43" i="168" s="1"/>
  <c r="O31" i="168"/>
  <c r="P31" i="168" s="1"/>
  <c r="O106" i="168"/>
  <c r="P106" i="168" s="1"/>
  <c r="O94" i="168"/>
  <c r="P94" i="168" s="1"/>
  <c r="O82" i="168"/>
  <c r="O58" i="168"/>
  <c r="P58" i="168" s="1"/>
  <c r="O46" i="168"/>
  <c r="O34" i="168"/>
  <c r="O101" i="168"/>
  <c r="P101" i="168" s="1"/>
  <c r="O89" i="168"/>
  <c r="P89" i="168" s="1"/>
  <c r="O77" i="168"/>
  <c r="P77" i="168" s="1"/>
  <c r="O65" i="168"/>
  <c r="P65" i="168" s="1"/>
  <c r="O53" i="168"/>
  <c r="P53" i="168" s="1"/>
  <c r="O41" i="168"/>
  <c r="P41" i="168" s="1"/>
  <c r="O29" i="168"/>
  <c r="P29" i="168" s="1"/>
  <c r="O99" i="168"/>
  <c r="P99" i="168" s="1"/>
  <c r="O87" i="168"/>
  <c r="P87" i="168" s="1"/>
  <c r="O75" i="168"/>
  <c r="P75" i="168" s="1"/>
  <c r="O63" i="168"/>
  <c r="P63" i="168" s="1"/>
  <c r="O51" i="168"/>
  <c r="P51" i="168" s="1"/>
  <c r="O39" i="168"/>
  <c r="P39" i="168" s="1"/>
  <c r="O27" i="168"/>
  <c r="P27" i="168" s="1"/>
  <c r="O109" i="168"/>
  <c r="P109" i="168" s="1"/>
  <c r="O97" i="168"/>
  <c r="P97" i="168" s="1"/>
  <c r="O85" i="168"/>
  <c r="P85" i="168" s="1"/>
  <c r="O73" i="168"/>
  <c r="P73" i="168" s="1"/>
  <c r="O61" i="168"/>
  <c r="P61" i="168" s="1"/>
  <c r="O49" i="168"/>
  <c r="P49" i="168" s="1"/>
  <c r="O37" i="168"/>
  <c r="P37" i="168" s="1"/>
  <c r="O107" i="168"/>
  <c r="P107" i="168" s="1"/>
  <c r="O95" i="168"/>
  <c r="P95" i="168" s="1"/>
  <c r="O83" i="168"/>
  <c r="P83" i="168" s="1"/>
  <c r="O71" i="168"/>
  <c r="P71" i="168" s="1"/>
  <c r="O59" i="168"/>
  <c r="P59" i="168" s="1"/>
  <c r="O47" i="168"/>
  <c r="P47" i="168" s="1"/>
  <c r="O35" i="168"/>
  <c r="P35" i="168" s="1"/>
  <c r="O105" i="168"/>
  <c r="P105" i="168" s="1"/>
  <c r="O93" i="168"/>
  <c r="P93" i="168" s="1"/>
  <c r="O81" i="168"/>
  <c r="P81" i="168" s="1"/>
  <c r="O69" i="168"/>
  <c r="P69" i="168" s="1"/>
  <c r="O57" i="168"/>
  <c r="P57" i="168" s="1"/>
  <c r="O45" i="168"/>
  <c r="P45" i="168" s="1"/>
  <c r="O33" i="168"/>
  <c r="P33" i="168" s="1"/>
  <c r="M132" i="168" l="1"/>
  <c r="E75" i="165" s="1"/>
  <c r="O24" i="168"/>
  <c r="P24" i="168" s="1"/>
  <c r="N121" i="168"/>
  <c r="F64" i="165" s="1"/>
  <c r="N132" i="168"/>
  <c r="F75" i="165" s="1"/>
  <c r="N127" i="168"/>
  <c r="M116" i="168"/>
  <c r="M127" i="168"/>
  <c r="N116" i="168"/>
  <c r="O12" i="168"/>
  <c r="P12" i="168" s="1"/>
  <c r="O15" i="168"/>
  <c r="P15" i="168" s="1"/>
  <c r="O20" i="168"/>
  <c r="P20" i="168" s="1"/>
  <c r="O13" i="168"/>
  <c r="P13" i="168" s="1"/>
  <c r="G67" i="165"/>
  <c r="G69" i="165"/>
  <c r="O11" i="168"/>
  <c r="P11" i="168" s="1"/>
  <c r="G74" i="165"/>
  <c r="O19" i="168"/>
  <c r="P19" i="168" s="1"/>
  <c r="G72" i="165"/>
  <c r="P129" i="168"/>
  <c r="O25" i="168"/>
  <c r="O18" i="168"/>
  <c r="O121" i="168" s="1"/>
  <c r="G64" i="165" s="1"/>
  <c r="O22" i="168"/>
  <c r="O17" i="168"/>
  <c r="O132" i="168" s="1"/>
  <c r="G75" i="165" s="1"/>
  <c r="G57" i="165"/>
  <c r="G56" i="165"/>
  <c r="G58" i="165"/>
  <c r="O10" i="168"/>
  <c r="P10" i="168" s="1"/>
  <c r="P46" i="168"/>
  <c r="P72" i="168"/>
  <c r="P34" i="168"/>
  <c r="P76" i="168"/>
  <c r="P78" i="168"/>
  <c r="P28" i="168"/>
  <c r="O62" i="168"/>
  <c r="P62" i="168" s="1"/>
  <c r="P91" i="168"/>
  <c r="P82" i="168"/>
  <c r="F59" i="165" l="1"/>
  <c r="N122" i="168"/>
  <c r="E70" i="165"/>
  <c r="M133" i="168"/>
  <c r="E59" i="165"/>
  <c r="M122" i="168"/>
  <c r="F70" i="165"/>
  <c r="N133" i="168"/>
  <c r="P121" i="168"/>
  <c r="P132" i="168"/>
  <c r="O127" i="168"/>
  <c r="O116" i="168"/>
  <c r="P126" i="168"/>
  <c r="P124" i="168"/>
  <c r="P131" i="168"/>
  <c r="G63" i="165"/>
  <c r="P120" i="168"/>
  <c r="P22" i="168"/>
  <c r="G62" i="165"/>
  <c r="P119" i="168"/>
  <c r="P18" i="168"/>
  <c r="P25" i="168"/>
  <c r="G61" i="165"/>
  <c r="P118" i="168"/>
  <c r="P17" i="168"/>
  <c r="G55" i="165"/>
  <c r="F55" i="165"/>
  <c r="E66" i="165"/>
  <c r="G66" i="165"/>
  <c r="F66" i="165"/>
  <c r="E55" i="165"/>
  <c r="P123" i="168"/>
  <c r="P114" i="168"/>
  <c r="P115" i="168"/>
  <c r="P113" i="168"/>
  <c r="D26" i="171"/>
  <c r="E76" i="165" l="1"/>
  <c r="E65" i="165"/>
  <c r="F65" i="165"/>
  <c r="F76" i="165"/>
  <c r="P116" i="168"/>
  <c r="G59" i="165"/>
  <c r="O122" i="168"/>
  <c r="P127" i="168"/>
  <c r="G70" i="165"/>
  <c r="O133" i="168"/>
  <c r="G73" i="165"/>
  <c r="P130" i="168"/>
  <c r="G60" i="165"/>
  <c r="P117" i="168"/>
  <c r="G71" i="165"/>
  <c r="P128" i="168"/>
  <c r="G68" i="165"/>
  <c r="P125" i="168"/>
  <c r="L110" i="173"/>
  <c r="D32" i="171" s="1"/>
  <c r="L111" i="173"/>
  <c r="D33" i="171" s="1"/>
  <c r="M110" i="173"/>
  <c r="G65" i="165" l="1"/>
  <c r="P133" i="168"/>
  <c r="G76" i="165"/>
  <c r="D34" i="171"/>
  <c r="D37" i="171" s="1"/>
  <c r="M111" i="173" l="1"/>
  <c r="M112" i="173" s="1"/>
  <c r="D36" i="171" s="1"/>
  <c r="D38" i="171" s="1"/>
  <c r="E77" i="165"/>
  <c r="G34" i="165" s="1"/>
  <c r="G37" i="165" s="1"/>
  <c r="M134" i="168"/>
  <c r="P135" i="168" s="1"/>
  <c r="L112" i="173"/>
  <c r="M113" i="173" l="1"/>
  <c r="M114" i="173" s="1"/>
  <c r="F77" i="165" l="1"/>
  <c r="G36" i="165" s="1"/>
  <c r="N134" i="168"/>
  <c r="G77" i="165" l="1"/>
  <c r="G35" i="165" s="1"/>
  <c r="G38" i="165" s="1"/>
  <c r="P112" i="168" l="1"/>
  <c r="P122" i="168" l="1"/>
  <c r="P134" i="168" s="1"/>
  <c r="O134" i="168"/>
  <c r="P136" i="168"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Query1" description="Connection to the 'Query1' query in the workbook." type="5" refreshedVersion="0" background="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<sst xmlns="http://schemas.openxmlformats.org/spreadsheetml/2006/main" count="181" uniqueCount="113">
  <si>
    <t>Positions</t>
  </si>
  <si>
    <t>Supervisor</t>
  </si>
  <si>
    <t>RECE</t>
  </si>
  <si>
    <t>FTE</t>
  </si>
  <si>
    <t>NON-RECE</t>
  </si>
  <si>
    <t>Home Visitor</t>
  </si>
  <si>
    <t>Children Served</t>
  </si>
  <si>
    <t>Total</t>
  </si>
  <si>
    <t>CERTIFICATION</t>
  </si>
  <si>
    <t>Position</t>
  </si>
  <si>
    <t>% of Time in Eligible Position</t>
  </si>
  <si>
    <t>(To be completed by CMSM/DSSAB only)</t>
  </si>
  <si>
    <t>Supplemental Grant</t>
  </si>
  <si>
    <t>CHILD CARE CENTRE / AGENCY INFORMATION</t>
  </si>
  <si>
    <t>Child Care Centre / Agency Name:</t>
  </si>
  <si>
    <t>Licence Number</t>
  </si>
  <si>
    <t>Auspice Type:</t>
  </si>
  <si>
    <t>Centre / Agency Mailing Address:</t>
  </si>
  <si>
    <t>CONTACT INFORMATION</t>
  </si>
  <si>
    <t>Name:</t>
  </si>
  <si>
    <t>Phone Number:</t>
  </si>
  <si>
    <t>Email Address:</t>
  </si>
  <si>
    <t>CHILD CARE CENTRE / AGENCY OPERATING INFORMATION</t>
  </si>
  <si>
    <t xml:space="preserve">SERVICE DATA </t>
  </si>
  <si>
    <t>Number of staff not eligible to receive WEG* RECEs</t>
  </si>
  <si>
    <t>Number of staff not eligible to receive WEG* Non-RECEs</t>
  </si>
  <si>
    <t>Number of staff not eligible to receive WEG* Supervisors</t>
  </si>
  <si>
    <t>Number of staff not eligible to receive WEG* Home Visitors</t>
  </si>
  <si>
    <t>Name of Signing Authority:</t>
  </si>
  <si>
    <t>Title:</t>
  </si>
  <si>
    <t>Date:</t>
  </si>
  <si>
    <t>E</t>
  </si>
  <si>
    <t>F</t>
  </si>
  <si>
    <t>Eligibility</t>
  </si>
  <si>
    <t>Number of eligible FTEs</t>
  </si>
  <si>
    <t xml:space="preserve">Statutory Benefit Component </t>
  </si>
  <si>
    <t>Salary Component</t>
  </si>
  <si>
    <t>Supplemental Grant Entitlement</t>
  </si>
  <si>
    <t xml:space="preserve">PART B - PROVIDER WORKSHEET </t>
  </si>
  <si>
    <t>EMPLOYEE INFORMATION</t>
  </si>
  <si>
    <t>WAGE ENHANCEMENT CALCULATED ALLOTTMENT</t>
  </si>
  <si>
    <t>No.</t>
  </si>
  <si>
    <t>Eligibility Status</t>
  </si>
  <si>
    <t xml:space="preserve">Eligibility Rate per Hour </t>
  </si>
  <si>
    <t xml:space="preserve">Statutory Benefit Component (17.5%) </t>
  </si>
  <si>
    <t>Total Compensation</t>
  </si>
  <si>
    <t>Position Eligibility:</t>
  </si>
  <si>
    <t>Statutory Benefit Component (17.5%)</t>
  </si>
  <si>
    <t>Full</t>
  </si>
  <si>
    <t>SUB-TOTAL</t>
  </si>
  <si>
    <t>Partial</t>
  </si>
  <si>
    <t>TOTAL</t>
  </si>
  <si>
    <t>SUPPLEMENTAL GRANT</t>
  </si>
  <si>
    <t>GRAND TOTAL</t>
  </si>
  <si>
    <t>Average Base Daily Fee</t>
  </si>
  <si>
    <t>CHILD CARE AGENCY INFORMATION</t>
  </si>
  <si>
    <t>Agency Name:</t>
  </si>
  <si>
    <t>Agency Licence Number</t>
  </si>
  <si>
    <t>Agency Mailing Address:</t>
  </si>
  <si>
    <t>Number of Licensed Homes</t>
  </si>
  <si>
    <t>Number of ineligible* home child care providers</t>
  </si>
  <si>
    <t>Approved FTE's/HCCEG</t>
  </si>
  <si>
    <t>Partially Eligible Providers</t>
  </si>
  <si>
    <t>Fully Eligible Providers</t>
  </si>
  <si>
    <t>Total FTE Providers</t>
  </si>
  <si>
    <t>Total HCCEG Entitlement</t>
  </si>
  <si>
    <t>Home Child Care Provider Information</t>
  </si>
  <si>
    <t>Provider Name</t>
  </si>
  <si>
    <t>Provider Address</t>
  </si>
  <si>
    <t>Qualifying Daily Rate</t>
  </si>
  <si>
    <t>Maximum Grant Transfer</t>
  </si>
  <si>
    <t>Partially Eligible Providers ( # / $)</t>
  </si>
  <si>
    <t>Fully Eligible Providers (# / $)</t>
  </si>
  <si>
    <t>Base Hourly Wage</t>
  </si>
  <si>
    <t>Weeks Worked in Year</t>
  </si>
  <si>
    <t>Unique Staff ID</t>
  </si>
  <si>
    <t>WAGE DETAILS</t>
  </si>
  <si>
    <t>Total Operating Capacity</t>
  </si>
  <si>
    <t>Total Licensed Capacity</t>
  </si>
  <si>
    <t>Hours per standard work week</t>
  </si>
  <si>
    <t>PART A - ESTIMATED  FUNDING</t>
  </si>
  <si>
    <t>Total FTEs</t>
  </si>
  <si>
    <t xml:space="preserve">Salary Component </t>
  </si>
  <si>
    <t>Benefit Component</t>
  </si>
  <si>
    <t>New Position created during Jan 1 - Dec 31? (YES / NO)</t>
  </si>
  <si>
    <t>Extension:</t>
  </si>
  <si>
    <t>Provider Enhancement Calculated Allotment</t>
  </si>
  <si>
    <t>PROVIDER WORKSHEET</t>
  </si>
  <si>
    <t>Enhancement Grant</t>
  </si>
  <si>
    <t>*Exceeded the average base daily fee cap</t>
  </si>
  <si>
    <t>Prepared by:</t>
  </si>
  <si>
    <t>Daily Operating Hours</t>
  </si>
  <si>
    <t>Please complete all items</t>
  </si>
  <si>
    <t>Please complete all applicable items</t>
  </si>
  <si>
    <t>Estimated Compensation</t>
  </si>
  <si>
    <t>Regular Hours per Week</t>
  </si>
  <si>
    <t>Qualification</t>
  </si>
  <si>
    <t>Eligible FTE</t>
  </si>
  <si>
    <t>Educator</t>
  </si>
  <si>
    <t>Manager</t>
  </si>
  <si>
    <t>Partially Eligible RECE</t>
  </si>
  <si>
    <t>Fully Eligible RECE</t>
  </si>
  <si>
    <t>Fully Eligible Non-RECE</t>
  </si>
  <si>
    <t>Partially Eligible Non-RECE</t>
  </si>
  <si>
    <t>Other</t>
  </si>
  <si>
    <t>Number of staff not eligible to receive WEG* Other</t>
  </si>
  <si>
    <t>PART C - ACTUALS (Auto-filled from WEG Centre Worksheet Tab)</t>
  </si>
  <si>
    <t>Operator (legal) Name:</t>
  </si>
  <si>
    <t>Estimated Total Fees</t>
  </si>
  <si>
    <t xml:space="preserve">As a signing authority for this agency, by adding my information below I certify that the information included in this application is accurate, and represents the providers that have existing relationships with this agency at the time of this application. </t>
  </si>
  <si>
    <t>Agencies Worked With</t>
  </si>
  <si>
    <t>Days Worked in Year</t>
  </si>
  <si>
    <t>Weeks your centre will be open during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</si>
</sst>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00_-;\-&quot;$&quot;* #,##0.00_-"/>
    <numFmt numFmtId="167" formatCode="[$-409]mmmm\ d\,\ yyyy;@"/>
    <numFmt numFmtId="168" formatCode="&quot;$&quot;#,##0.00"/>
    <numFmt numFmtId="169" formatCode="###\-###\-####"/>
  </numFmts>
  <fonts count="30" x14ac:knownFonts="1">
    <font>
      <sz val="11"/>
      <color theme="1"/>
      <name val="Calibri"/>
      <family val="2"/>
      <scheme val="minor"/>
    </font>
    <font>
      <sz val="11"/>
      <color theme="1"/>
      <name val="Calibri"/>
      <family val="2"/>
      <scheme val="minor"/>
    </font>
    <font>
      <sz val="11"/>
      <name val="Candara"/>
      <family val="2"/>
    </font>
    <font>
      <b/>
      <sz val="11"/>
      <name val="Candara"/>
      <family val="2"/>
    </font>
    <font>
      <sz val="11"/>
      <color theme="1"/>
      <name val="Candara"/>
      <family val="2"/>
    </font>
    <font>
      <b/>
      <sz val="12"/>
      <color theme="1"/>
      <name val="Candara"/>
      <family val="2"/>
    </font>
    <font>
      <sz val="12"/>
      <name val="Candara"/>
      <family val="2"/>
    </font>
    <font>
      <i/>
      <sz val="11"/>
      <color theme="1"/>
      <name val="Candara"/>
      <family val="2"/>
    </font>
    <font>
      <sz val="12"/>
      <color theme="1"/>
      <name val="Candara"/>
      <family val="2"/>
    </font>
    <font>
      <u/>
      <sz val="11"/>
      <color theme="10"/>
      <name val="Calibri"/>
      <family val="2"/>
      <scheme val="minor"/>
    </font>
    <font>
      <sz val="11"/>
      <color indexed="8"/>
      <name val="Calibri"/>
      <family val="2"/>
    </font>
    <font>
      <sz val="10"/>
      <name val="Arial"/>
      <family val="2"/>
    </font>
    <font>
      <b/>
      <u/>
      <sz val="12"/>
      <color theme="1"/>
      <name val="Candara"/>
      <family val="2"/>
    </font>
    <font>
      <b/>
      <sz val="18"/>
      <name val="Candara"/>
      <family val="2"/>
    </font>
    <font>
      <b/>
      <sz val="14"/>
      <color theme="4"/>
      <name val="Candara"/>
      <family val="2"/>
    </font>
    <font>
      <sz val="10"/>
      <color theme="1"/>
      <name val="Candara"/>
      <family val="2"/>
    </font>
    <font>
      <b/>
      <sz val="10"/>
      <color theme="0"/>
      <name val="Candara"/>
      <family val="2"/>
    </font>
    <font>
      <b/>
      <u/>
      <sz val="11"/>
      <color theme="1"/>
      <name val="Candara"/>
      <family val="2"/>
    </font>
    <font>
      <b/>
      <sz val="11"/>
      <color theme="0"/>
      <name val="Candara"/>
      <family val="2"/>
    </font>
    <font>
      <u/>
      <sz val="11"/>
      <color theme="10"/>
      <name val="Candara"/>
      <family val="2"/>
    </font>
    <font>
      <b/>
      <sz val="11"/>
      <color theme="1"/>
      <name val="Candara"/>
      <family val="2"/>
    </font>
    <font>
      <sz val="11"/>
      <color theme="0"/>
      <name val="Candara"/>
      <family val="2"/>
    </font>
    <font>
      <sz val="11"/>
      <color rgb="FFFF0000"/>
      <name val="Candara"/>
      <family val="2"/>
    </font>
    <font>
      <i/>
      <sz val="11"/>
      <name val="Candara"/>
      <family val="2"/>
    </font>
    <font>
      <i/>
      <sz val="10"/>
      <color theme="1"/>
      <name val="Candara"/>
      <family val="2"/>
    </font>
    <font>
      <u/>
      <sz val="11"/>
      <color rgb="FFFF0000"/>
      <name val="Candara"/>
      <family val="2"/>
    </font>
    <font>
      <b/>
      <sz val="11"/>
      <color rgb="FF333333"/>
      <name val="Candara"/>
      <family val="2"/>
    </font>
    <font>
      <b/>
      <sz val="11"/>
      <color theme="5"/>
      <name val="Candara"/>
      <family val="2"/>
    </font>
    <font>
      <b/>
      <sz val="11"/>
      <color rgb="FFFF0000"/>
      <name val="Candara"/>
      <family val="2"/>
    </font>
    <font>
      <sz val="11"/>
      <color theme="8"/>
      <name val="Candara"/>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s>
  <cellStyleXfs count="20">
    <xf numFmtId="0" fontId="0" fillId="0" borderId="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 fillId="0" borderId="0"/>
    <xf numFmtId="0" fontId="11" fillId="0" borderId="0"/>
  </cellStyleXfs>
  <cellXfs count="359">
    <xf numFmtId="0" fontId="0" fillId="0" borderId="0" xfId="0"/>
    <xf numFmtId="0" fontId="8" fillId="0" borderId="0" xfId="0" applyFont="1"/>
    <xf numFmtId="0" fontId="4" fillId="0" borderId="0" xfId="0" applyFont="1"/>
    <xf numFmtId="0" fontId="8" fillId="9" borderId="0" xfId="0" applyFont="1" applyFill="1"/>
    <xf numFmtId="0" fontId="8" fillId="0" borderId="13" xfId="0" applyFont="1" applyBorder="1"/>
    <xf numFmtId="0" fontId="8" fillId="0" borderId="7" xfId="0" applyFont="1" applyBorder="1"/>
    <xf numFmtId="0" fontId="12" fillId="9" borderId="0" xfId="0" applyFont="1" applyFill="1" applyAlignment="1">
      <alignment horizontal="center" vertical="center"/>
    </xf>
    <xf numFmtId="0" fontId="8" fillId="0" borderId="3" xfId="0" applyFont="1" applyBorder="1"/>
    <xf numFmtId="0" fontId="8" fillId="0" borderId="12" xfId="0" applyFont="1" applyBorder="1" applyProtection="1">
      <protection hidden="1"/>
    </xf>
    <xf numFmtId="0" fontId="8" fillId="0" borderId="0" xfId="0" applyFont="1" applyProtection="1">
      <protection hidden="1"/>
    </xf>
    <xf numFmtId="0" fontId="8" fillId="0" borderId="12" xfId="0" applyFont="1" applyBorder="1" applyAlignment="1" applyProtection="1">
      <alignment horizontal="left"/>
      <protection hidden="1"/>
    </xf>
    <xf numFmtId="0" fontId="8" fillId="0" borderId="0" xfId="0" applyFont="1" applyAlignment="1" applyProtection="1">
      <alignment horizontal="left"/>
      <protection hidden="1"/>
    </xf>
    <xf numFmtId="0" fontId="8" fillId="0" borderId="13" xfId="0" applyFont="1" applyBorder="1" applyProtection="1">
      <protection hidden="1"/>
    </xf>
    <xf numFmtId="0" fontId="8" fillId="0" borderId="7" xfId="0" applyFont="1" applyBorder="1" applyProtection="1">
      <protection hidden="1"/>
    </xf>
    <xf numFmtId="0" fontId="8" fillId="0" borderId="4" xfId="0" applyFont="1" applyBorder="1" applyProtection="1">
      <protection hidden="1"/>
    </xf>
    <xf numFmtId="0" fontId="8" fillId="0" borderId="3" xfId="0" applyFont="1" applyBorder="1" applyProtection="1">
      <protection hidden="1"/>
    </xf>
    <xf numFmtId="0" fontId="8" fillId="3" borderId="13" xfId="10" applyFont="1" applyFill="1" applyBorder="1" applyProtection="1">
      <protection hidden="1"/>
    </xf>
    <xf numFmtId="0" fontId="5" fillId="3" borderId="12" xfId="10" applyFont="1" applyFill="1" applyBorder="1" applyAlignment="1" applyProtection="1">
      <alignment horizontal="left"/>
      <protection hidden="1"/>
    </xf>
    <xf numFmtId="0" fontId="8" fillId="3" borderId="11" xfId="10" applyFont="1" applyFill="1" applyBorder="1" applyProtection="1">
      <protection hidden="1"/>
    </xf>
    <xf numFmtId="0" fontId="8" fillId="3" borderId="4" xfId="10" applyFont="1" applyFill="1" applyBorder="1" applyProtection="1">
      <protection hidden="1"/>
    </xf>
    <xf numFmtId="0" fontId="8" fillId="3" borderId="3" xfId="10" applyFont="1" applyFill="1" applyBorder="1" applyProtection="1">
      <protection hidden="1"/>
    </xf>
    <xf numFmtId="0" fontId="6" fillId="0" borderId="0" xfId="0" applyFont="1" applyProtection="1">
      <protection hidden="1"/>
    </xf>
    <xf numFmtId="0" fontId="14" fillId="0" borderId="0" xfId="0" applyFont="1" applyAlignment="1" applyProtection="1">
      <alignment vertical="center" wrapText="1"/>
      <protection hidden="1"/>
    </xf>
    <xf numFmtId="0" fontId="14" fillId="0" borderId="0" xfId="0" applyFont="1" applyAlignment="1" applyProtection="1">
      <alignment horizontal="center" vertical="center" wrapText="1"/>
      <protection hidden="1"/>
    </xf>
    <xf numFmtId="0" fontId="15" fillId="9" borderId="0" xfId="0" applyFont="1" applyFill="1"/>
    <xf numFmtId="0" fontId="15" fillId="9" borderId="15" xfId="0" applyFont="1" applyFill="1" applyBorder="1"/>
    <xf numFmtId="0" fontId="15" fillId="9" borderId="18" xfId="0" applyFont="1" applyFill="1" applyBorder="1"/>
    <xf numFmtId="0" fontId="15" fillId="9" borderId="19" xfId="0" applyFont="1" applyFill="1" applyBorder="1"/>
    <xf numFmtId="0" fontId="15" fillId="9" borderId="0" xfId="0" applyFont="1" applyFill="1" applyAlignment="1">
      <alignment horizontal="left" indent="2"/>
    </xf>
    <xf numFmtId="0" fontId="15" fillId="9" borderId="21" xfId="0" applyFont="1" applyFill="1" applyBorder="1"/>
    <xf numFmtId="0" fontId="15" fillId="9" borderId="20" xfId="0" applyFont="1" applyFill="1" applyBorder="1"/>
    <xf numFmtId="0" fontId="15" fillId="9" borderId="22" xfId="0" applyFont="1" applyFill="1" applyBorder="1"/>
    <xf numFmtId="0" fontId="15" fillId="9" borderId="16" xfId="0" applyFont="1" applyFill="1" applyBorder="1" applyAlignment="1">
      <alignment horizontal="right"/>
    </xf>
    <xf numFmtId="0" fontId="15" fillId="9" borderId="16" xfId="0" applyFont="1" applyFill="1" applyBorder="1"/>
    <xf numFmtId="0" fontId="15" fillId="9" borderId="17" xfId="0" applyFont="1" applyFill="1" applyBorder="1"/>
    <xf numFmtId="0" fontId="4" fillId="9" borderId="0" xfId="0" applyFont="1" applyFill="1"/>
    <xf numFmtId="0" fontId="4" fillId="9" borderId="15" xfId="0" applyFont="1" applyFill="1" applyBorder="1"/>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4" fillId="9" borderId="18" xfId="0" applyFont="1" applyFill="1" applyBorder="1"/>
    <xf numFmtId="0" fontId="4" fillId="9" borderId="0" xfId="0" applyFont="1" applyFill="1" applyAlignment="1">
      <alignment horizontal="left" vertical="center" indent="2"/>
    </xf>
    <xf numFmtId="0" fontId="4" fillId="9" borderId="0" xfId="0" applyFont="1" applyFill="1" applyAlignment="1">
      <alignment horizontal="left" indent="2"/>
    </xf>
    <xf numFmtId="0" fontId="4" fillId="9" borderId="0" xfId="0" applyFont="1" applyFill="1" applyAlignment="1">
      <alignment horizontal="right"/>
    </xf>
    <xf numFmtId="0" fontId="4" fillId="9" borderId="21" xfId="0" applyFont="1" applyFill="1" applyBorder="1"/>
    <xf numFmtId="0" fontId="4" fillId="9" borderId="20" xfId="0" applyFont="1" applyFill="1" applyBorder="1" applyAlignment="1">
      <alignment horizontal="right"/>
    </xf>
    <xf numFmtId="0" fontId="4" fillId="9" borderId="20" xfId="0" applyFont="1" applyFill="1" applyBorder="1"/>
    <xf numFmtId="0" fontId="4" fillId="9" borderId="22" xfId="0" applyFont="1" applyFill="1" applyBorder="1"/>
    <xf numFmtId="0" fontId="4" fillId="9" borderId="16" xfId="0" applyFont="1" applyFill="1" applyBorder="1" applyAlignment="1">
      <alignment horizontal="right"/>
    </xf>
    <xf numFmtId="0" fontId="4" fillId="9" borderId="16" xfId="0" applyFont="1" applyFill="1" applyBorder="1"/>
    <xf numFmtId="0" fontId="4" fillId="9" borderId="20" xfId="0" applyFont="1" applyFill="1" applyBorder="1" applyAlignment="1">
      <alignment horizontal="right" vertical="center"/>
    </xf>
    <xf numFmtId="0" fontId="4" fillId="9" borderId="20" xfId="0" applyFont="1" applyFill="1" applyBorder="1" applyAlignment="1">
      <alignment vertical="center"/>
    </xf>
    <xf numFmtId="0" fontId="18" fillId="4" borderId="0" xfId="0" applyFont="1" applyFill="1" applyAlignment="1">
      <alignment vertical="center"/>
    </xf>
    <xf numFmtId="0" fontId="13" fillId="0" borderId="0" xfId="0" applyFont="1" applyAlignment="1">
      <alignment horizontal="centerContinuous" vertical="center" wrapText="1"/>
    </xf>
    <xf numFmtId="0" fontId="4" fillId="0" borderId="19" xfId="0" applyFont="1" applyBorder="1"/>
    <xf numFmtId="0" fontId="4" fillId="0" borderId="22" xfId="0" applyFont="1" applyBorder="1"/>
    <xf numFmtId="0" fontId="4" fillId="0" borderId="17" xfId="0" applyFont="1" applyBorder="1"/>
    <xf numFmtId="0" fontId="8" fillId="0" borderId="14" xfId="0" applyFont="1" applyBorder="1"/>
    <xf numFmtId="0" fontId="8" fillId="0" borderId="9" xfId="0" applyFont="1" applyBorder="1"/>
    <xf numFmtId="0" fontId="8" fillId="0" borderId="12" xfId="0" applyFont="1" applyBorder="1"/>
    <xf numFmtId="0" fontId="8" fillId="0" borderId="11" xfId="0" applyFont="1" applyBorder="1"/>
    <xf numFmtId="0" fontId="8" fillId="0" borderId="4" xfId="0" applyFont="1" applyBorder="1"/>
    <xf numFmtId="0" fontId="21" fillId="4" borderId="0" xfId="0" applyFont="1" applyFill="1" applyAlignment="1">
      <alignment vertical="center" wrapText="1"/>
    </xf>
    <xf numFmtId="0" fontId="4" fillId="0" borderId="0" xfId="0" applyFont="1" applyAlignment="1">
      <alignment horizontal="center"/>
    </xf>
    <xf numFmtId="0" fontId="4" fillId="0" borderId="4" xfId="0" applyFont="1" applyBorder="1"/>
    <xf numFmtId="0" fontId="4" fillId="0" borderId="9" xfId="0" applyFont="1" applyBorder="1"/>
    <xf numFmtId="0" fontId="2" fillId="3" borderId="1"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protection hidden="1"/>
    </xf>
    <xf numFmtId="0" fontId="4" fillId="2" borderId="10" xfId="0" applyFont="1" applyFill="1" applyBorder="1" applyAlignment="1" applyProtection="1">
      <alignment horizontal="left"/>
      <protection hidden="1"/>
    </xf>
    <xf numFmtId="165" fontId="4" fillId="2" borderId="1" xfId="6" applyFont="1" applyFill="1" applyBorder="1" applyAlignment="1" applyProtection="1">
      <alignment horizontal="left"/>
      <protection hidden="1"/>
    </xf>
    <xf numFmtId="44" fontId="4" fillId="2" borderId="1" xfId="1" applyFont="1" applyFill="1" applyBorder="1" applyAlignment="1" applyProtection="1">
      <alignment horizontal="left"/>
      <protection hidden="1"/>
    </xf>
    <xf numFmtId="0" fontId="4" fillId="3" borderId="10" xfId="0" applyFont="1" applyFill="1" applyBorder="1" applyAlignment="1" applyProtection="1">
      <alignment horizontal="left"/>
      <protection hidden="1"/>
    </xf>
    <xf numFmtId="165" fontId="4" fillId="3" borderId="1" xfId="6" applyFont="1" applyFill="1" applyBorder="1" applyAlignment="1" applyProtection="1">
      <alignment horizontal="left"/>
      <protection hidden="1"/>
    </xf>
    <xf numFmtId="44" fontId="4" fillId="3" borderId="1" xfId="1" applyFont="1" applyFill="1" applyBorder="1" applyAlignment="1" applyProtection="1">
      <alignment horizontal="left"/>
      <protection hidden="1"/>
    </xf>
    <xf numFmtId="0" fontId="20" fillId="10" borderId="10" xfId="0" applyFont="1" applyFill="1" applyBorder="1" applyAlignment="1" applyProtection="1">
      <alignment horizontal="left"/>
      <protection hidden="1"/>
    </xf>
    <xf numFmtId="165" fontId="20" fillId="10" borderId="1" xfId="6" applyFont="1" applyFill="1" applyBorder="1" applyAlignment="1" applyProtection="1">
      <alignment horizontal="left"/>
      <protection hidden="1"/>
    </xf>
    <xf numFmtId="0" fontId="21" fillId="4" borderId="0" xfId="0" applyFont="1" applyFill="1" applyAlignment="1">
      <alignment vertical="center"/>
    </xf>
    <xf numFmtId="0" fontId="13" fillId="0" borderId="0" xfId="0" applyFont="1" applyAlignment="1">
      <alignment horizontal="centerContinuous" vertical="top" wrapText="1"/>
    </xf>
    <xf numFmtId="0" fontId="18" fillId="0" borderId="0" xfId="0" applyFont="1" applyAlignment="1" applyProtection="1">
      <alignment vertical="center" wrapText="1"/>
      <protection hidden="1"/>
    </xf>
    <xf numFmtId="0" fontId="18" fillId="0" borderId="0" xfId="0" applyFont="1" applyAlignment="1" applyProtection="1">
      <alignment horizontal="center" vertical="center" wrapText="1"/>
      <protection hidden="1"/>
    </xf>
    <xf numFmtId="0" fontId="4" fillId="2" borderId="0" xfId="0" applyFont="1" applyFill="1" applyProtection="1">
      <protection hidden="1"/>
    </xf>
    <xf numFmtId="0" fontId="4" fillId="0" borderId="0" xfId="0" applyFont="1" applyAlignment="1" applyProtection="1">
      <alignment horizontal="left"/>
      <protection locked="0"/>
    </xf>
    <xf numFmtId="168" fontId="4" fillId="0" borderId="0" xfId="1" applyNumberFormat="1" applyFont="1" applyFill="1" applyBorder="1" applyAlignment="1" applyProtection="1">
      <alignment horizontal="right"/>
      <protection locked="0"/>
    </xf>
    <xf numFmtId="2" fontId="4" fillId="0" borderId="0" xfId="8" applyNumberFormat="1" applyFont="1" applyFill="1" applyAlignment="1" applyProtection="1">
      <alignment horizontal="center"/>
      <protection locked="0"/>
    </xf>
    <xf numFmtId="0" fontId="4" fillId="3" borderId="0" xfId="0" applyFont="1" applyFill="1" applyProtection="1">
      <protection hidden="1"/>
    </xf>
    <xf numFmtId="2" fontId="4" fillId="0" borderId="0" xfId="8" applyNumberFormat="1" applyFont="1" applyFill="1" applyBorder="1" applyAlignment="1" applyProtection="1">
      <alignment horizontal="center"/>
      <protection locked="0"/>
    </xf>
    <xf numFmtId="0" fontId="14" fillId="0" borderId="0" xfId="0" applyFont="1" applyAlignment="1" applyProtection="1">
      <alignment vertical="center"/>
      <protection hidden="1"/>
    </xf>
    <xf numFmtId="0" fontId="13" fillId="0" borderId="0" xfId="0" applyFont="1" applyAlignment="1" applyProtection="1">
      <alignment horizontal="centerContinuous" vertical="center" wrapText="1"/>
      <protection hidden="1"/>
    </xf>
    <xf numFmtId="0" fontId="14" fillId="0" borderId="0" xfId="0" applyFont="1" applyAlignment="1" applyProtection="1">
      <alignment horizontal="centerContinuous" vertical="top" wrapText="1"/>
      <protection hidden="1"/>
    </xf>
    <xf numFmtId="165" fontId="18" fillId="11" borderId="1" xfId="6" applyFont="1" applyFill="1" applyBorder="1" applyAlignment="1" applyProtection="1">
      <alignment horizontal="left"/>
      <protection hidden="1"/>
    </xf>
    <xf numFmtId="44" fontId="18" fillId="11" borderId="1" xfId="1" applyFont="1" applyFill="1" applyBorder="1" applyAlignment="1" applyProtection="1">
      <alignment horizontal="left"/>
      <protection hidden="1"/>
    </xf>
    <xf numFmtId="0" fontId="13" fillId="0" borderId="0" xfId="0" applyFont="1" applyAlignment="1" applyProtection="1">
      <alignment vertical="center" wrapText="1"/>
      <protection hidden="1"/>
    </xf>
    <xf numFmtId="0" fontId="8" fillId="0" borderId="14" xfId="0" applyFont="1" applyBorder="1" applyAlignment="1" applyProtection="1">
      <alignment horizontal="center"/>
      <protection hidden="1"/>
    </xf>
    <xf numFmtId="0" fontId="8" fillId="0" borderId="9" xfId="0" applyFont="1" applyBorder="1" applyProtection="1">
      <protection hidden="1"/>
    </xf>
    <xf numFmtId="0" fontId="8" fillId="0" borderId="12"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23" fillId="3" borderId="14" xfId="0" applyFont="1" applyFill="1" applyBorder="1" applyProtection="1">
      <protection hidden="1"/>
    </xf>
    <xf numFmtId="0" fontId="23" fillId="3" borderId="9" xfId="0" applyFont="1" applyFill="1" applyBorder="1" applyProtection="1">
      <protection hidden="1"/>
    </xf>
    <xf numFmtId="0" fontId="5" fillId="3" borderId="0" xfId="10" applyFont="1" applyFill="1" applyAlignment="1" applyProtection="1">
      <alignment horizontal="left"/>
      <protection hidden="1"/>
    </xf>
    <xf numFmtId="0" fontId="4" fillId="0" borderId="0" xfId="0" applyFont="1" applyProtection="1">
      <protection hidden="1"/>
    </xf>
    <xf numFmtId="0" fontId="4" fillId="0" borderId="0" xfId="0" applyFont="1" applyAlignment="1" applyProtection="1">
      <alignment horizontal="center"/>
      <protection hidden="1"/>
    </xf>
    <xf numFmtId="0" fontId="20" fillId="0" borderId="0" xfId="0" applyFont="1" applyAlignment="1" applyProtection="1">
      <alignment horizontal="center" vertical="center"/>
      <protection hidden="1"/>
    </xf>
    <xf numFmtId="0" fontId="3" fillId="0" borderId="20" xfId="0" applyFont="1" applyBorder="1" applyAlignment="1" applyProtection="1">
      <alignment vertical="center" wrapText="1"/>
      <protection hidden="1"/>
    </xf>
    <xf numFmtId="0" fontId="25" fillId="0" borderId="0" xfId="0" applyFont="1" applyProtection="1">
      <protection hidden="1"/>
    </xf>
    <xf numFmtId="0" fontId="4" fillId="9" borderId="0" xfId="0" applyFont="1" applyFill="1" applyProtection="1">
      <protection hidden="1"/>
    </xf>
    <xf numFmtId="0" fontId="4" fillId="9" borderId="15" xfId="0" applyFont="1" applyFill="1" applyBorder="1" applyAlignment="1" applyProtection="1">
      <alignment horizontal="center"/>
      <protection hidden="1"/>
    </xf>
    <xf numFmtId="0" fontId="17" fillId="9" borderId="16" xfId="0" applyFont="1" applyFill="1" applyBorder="1" applyAlignment="1" applyProtection="1">
      <alignment horizontal="center" vertical="center"/>
      <protection hidden="1"/>
    </xf>
    <xf numFmtId="0" fontId="4" fillId="9" borderId="17" xfId="0" applyFont="1" applyFill="1" applyBorder="1" applyProtection="1">
      <protection hidden="1"/>
    </xf>
    <xf numFmtId="0" fontId="4" fillId="9" borderId="18" xfId="0" applyFont="1" applyFill="1" applyBorder="1" applyAlignment="1" applyProtection="1">
      <alignment horizontal="center"/>
      <protection hidden="1"/>
    </xf>
    <xf numFmtId="0" fontId="18" fillId="4" borderId="0" xfId="0" applyFont="1" applyFill="1" applyAlignment="1" applyProtection="1">
      <alignment vertical="center"/>
      <protection hidden="1"/>
    </xf>
    <xf numFmtId="0" fontId="4" fillId="9" borderId="19" xfId="0" applyFont="1" applyFill="1" applyBorder="1" applyProtection="1">
      <protection hidden="1"/>
    </xf>
    <xf numFmtId="0" fontId="4" fillId="9" borderId="0" xfId="0" applyFont="1" applyFill="1" applyAlignment="1" applyProtection="1">
      <alignment horizontal="left" vertical="center" indent="2"/>
      <protection hidden="1"/>
    </xf>
    <xf numFmtId="0" fontId="22" fillId="9" borderId="19" xfId="0" applyFont="1" applyFill="1" applyBorder="1" applyProtection="1">
      <protection hidden="1"/>
    </xf>
    <xf numFmtId="0" fontId="22" fillId="0" borderId="0" xfId="0" applyFont="1" applyProtection="1">
      <protection hidden="1"/>
    </xf>
    <xf numFmtId="0" fontId="2" fillId="9" borderId="0" xfId="0" applyFont="1" applyFill="1" applyAlignment="1" applyProtection="1">
      <alignment horizontal="left" vertical="center" indent="2"/>
      <protection hidden="1"/>
    </xf>
    <xf numFmtId="0" fontId="4" fillId="9" borderId="0" xfId="0" applyFont="1" applyFill="1" applyAlignment="1" applyProtection="1">
      <alignment horizontal="left" indent="2"/>
      <protection hidden="1"/>
    </xf>
    <xf numFmtId="0" fontId="26" fillId="0" borderId="0" xfId="0" quotePrefix="1" applyFont="1" applyAlignment="1" applyProtection="1">
      <alignment vertical="center"/>
      <protection hidden="1"/>
    </xf>
    <xf numFmtId="0" fontId="4" fillId="9" borderId="0" xfId="0" applyFont="1" applyFill="1" applyAlignment="1" applyProtection="1">
      <alignment horizontal="right"/>
      <protection hidden="1"/>
    </xf>
    <xf numFmtId="0" fontId="26" fillId="0" borderId="0" xfId="0" applyFont="1" applyAlignment="1" applyProtection="1">
      <alignment vertical="center"/>
      <protection hidden="1"/>
    </xf>
    <xf numFmtId="0" fontId="2" fillId="9" borderId="0" xfId="0" applyFont="1" applyFill="1" applyAlignment="1" applyProtection="1">
      <alignment horizontal="left" indent="2"/>
      <protection hidden="1"/>
    </xf>
    <xf numFmtId="0" fontId="4" fillId="9" borderId="21" xfId="0" applyFont="1" applyFill="1" applyBorder="1" applyAlignment="1" applyProtection="1">
      <alignment horizontal="center"/>
      <protection hidden="1"/>
    </xf>
    <xf numFmtId="0" fontId="4" fillId="9" borderId="20" xfId="0" applyFont="1" applyFill="1" applyBorder="1" applyAlignment="1" applyProtection="1">
      <alignment horizontal="right"/>
      <protection hidden="1"/>
    </xf>
    <xf numFmtId="0" fontId="4" fillId="9" borderId="22" xfId="0" applyFont="1" applyFill="1" applyBorder="1" applyProtection="1">
      <protection hidden="1"/>
    </xf>
    <xf numFmtId="0" fontId="4" fillId="9" borderId="0" xfId="0" applyFont="1" applyFill="1" applyAlignment="1" applyProtection="1">
      <alignment horizontal="center"/>
      <protection hidden="1"/>
    </xf>
    <xf numFmtId="0" fontId="4" fillId="9" borderId="16" xfId="0" applyFont="1" applyFill="1" applyBorder="1" applyAlignment="1" applyProtection="1">
      <alignment horizontal="right"/>
      <protection hidden="1"/>
    </xf>
    <xf numFmtId="169" fontId="4" fillId="6" borderId="20" xfId="0" applyNumberFormat="1" applyFont="1" applyFill="1" applyBorder="1" applyProtection="1">
      <protection locked="0" hidden="1"/>
    </xf>
    <xf numFmtId="49" fontId="9" fillId="6" borderId="20" xfId="9" applyNumberFormat="1" applyFill="1" applyBorder="1" applyAlignment="1" applyProtection="1">
      <protection locked="0" hidden="1"/>
    </xf>
    <xf numFmtId="0" fontId="4" fillId="9" borderId="20" xfId="0" applyFont="1" applyFill="1" applyBorder="1" applyProtection="1">
      <protection hidden="1"/>
    </xf>
    <xf numFmtId="0" fontId="4" fillId="3" borderId="20" xfId="0" applyFont="1" applyFill="1" applyBorder="1" applyProtection="1">
      <protection hidden="1"/>
    </xf>
    <xf numFmtId="0" fontId="7" fillId="9" borderId="0" xfId="0" applyFont="1" applyFill="1" applyAlignment="1" applyProtection="1">
      <alignment horizontal="left" vertical="center" indent="2"/>
      <protection hidden="1"/>
    </xf>
    <xf numFmtId="44" fontId="19" fillId="9" borderId="0" xfId="9" applyNumberFormat="1" applyFont="1" applyFill="1" applyBorder="1" applyAlignment="1" applyProtection="1">
      <protection hidden="1"/>
    </xf>
    <xf numFmtId="0" fontId="4" fillId="0" borderId="14" xfId="0" applyFont="1" applyBorder="1" applyAlignment="1" applyProtection="1">
      <alignment horizontal="center"/>
      <protection hidden="1"/>
    </xf>
    <xf numFmtId="0" fontId="4" fillId="0" borderId="9" xfId="0" applyFont="1" applyBorder="1" applyProtection="1">
      <protection hidden="1"/>
    </xf>
    <xf numFmtId="0" fontId="4" fillId="0" borderId="13" xfId="0" applyFont="1" applyBorder="1" applyProtection="1">
      <protection hidden="1"/>
    </xf>
    <xf numFmtId="0" fontId="4" fillId="0" borderId="12" xfId="0" applyFont="1" applyBorder="1" applyAlignment="1" applyProtection="1">
      <alignment horizontal="center"/>
      <protection hidden="1"/>
    </xf>
    <xf numFmtId="0" fontId="4" fillId="0" borderId="7" xfId="0" applyFont="1" applyBorder="1" applyProtection="1">
      <protection hidden="1"/>
    </xf>
    <xf numFmtId="0" fontId="4" fillId="0" borderId="0" xfId="10" applyFont="1" applyProtection="1">
      <protection hidden="1"/>
    </xf>
    <xf numFmtId="1" fontId="4" fillId="3" borderId="10" xfId="6" applyNumberFormat="1" applyFont="1" applyFill="1" applyBorder="1" applyAlignment="1" applyProtection="1">
      <alignment horizontal="right"/>
      <protection hidden="1"/>
    </xf>
    <xf numFmtId="0" fontId="4" fillId="2" borderId="10" xfId="6" applyNumberFormat="1" applyFont="1" applyFill="1" applyBorder="1" applyAlignment="1" applyProtection="1">
      <alignment horizontal="right"/>
      <protection hidden="1"/>
    </xf>
    <xf numFmtId="0" fontId="4" fillId="0" borderId="9" xfId="6" applyNumberFormat="1" applyFont="1" applyFill="1" applyBorder="1" applyAlignment="1" applyProtection="1">
      <alignment horizontal="right"/>
      <protection hidden="1"/>
    </xf>
    <xf numFmtId="168" fontId="4" fillId="3" borderId="4" xfId="6" applyNumberFormat="1" applyFont="1" applyFill="1" applyBorder="1" applyAlignment="1" applyProtection="1">
      <alignment horizontal="right"/>
      <protection hidden="1"/>
    </xf>
    <xf numFmtId="168" fontId="4" fillId="2" borderId="10" xfId="1" applyNumberFormat="1" applyFont="1" applyFill="1" applyBorder="1" applyAlignment="1" applyProtection="1">
      <alignment horizontal="right"/>
      <protection hidden="1"/>
    </xf>
    <xf numFmtId="0" fontId="3" fillId="0" borderId="0" xfId="10" applyFont="1" applyProtection="1">
      <protection hidden="1"/>
    </xf>
    <xf numFmtId="168" fontId="18" fillId="11" borderId="10" xfId="6" applyNumberFormat="1" applyFont="1" applyFill="1" applyBorder="1" applyAlignment="1" applyProtection="1">
      <alignment horizontal="right"/>
      <protection hidden="1"/>
    </xf>
    <xf numFmtId="0" fontId="4" fillId="0" borderId="11" xfId="0" applyFont="1" applyBorder="1" applyAlignment="1" applyProtection="1">
      <alignment horizontal="center"/>
      <protection hidden="1"/>
    </xf>
    <xf numFmtId="0" fontId="4" fillId="0" borderId="4" xfId="0" applyFont="1" applyBorder="1" applyProtection="1">
      <protection hidden="1"/>
    </xf>
    <xf numFmtId="0" fontId="4" fillId="0" borderId="3" xfId="0" applyFont="1" applyBorder="1" applyProtection="1">
      <protection hidden="1"/>
    </xf>
    <xf numFmtId="0" fontId="4" fillId="3" borderId="13" xfId="10" applyFont="1" applyFill="1" applyBorder="1" applyProtection="1">
      <protection hidden="1"/>
    </xf>
    <xf numFmtId="0" fontId="20" fillId="3" borderId="12" xfId="10" applyFont="1" applyFill="1" applyBorder="1" applyAlignment="1" applyProtection="1">
      <alignment horizontal="left"/>
      <protection hidden="1"/>
    </xf>
    <xf numFmtId="0" fontId="4" fillId="2" borderId="3" xfId="10" applyFont="1" applyFill="1" applyBorder="1" applyProtection="1">
      <protection hidden="1"/>
    </xf>
    <xf numFmtId="167" fontId="4" fillId="2" borderId="6" xfId="10" applyNumberFormat="1" applyFont="1" applyFill="1" applyBorder="1" applyProtection="1">
      <protection hidden="1"/>
    </xf>
    <xf numFmtId="0" fontId="4" fillId="3" borderId="11" xfId="10" applyFont="1" applyFill="1" applyBorder="1" applyProtection="1">
      <protection hidden="1"/>
    </xf>
    <xf numFmtId="0" fontId="4" fillId="3" borderId="3" xfId="10" applyFont="1" applyFill="1" applyBorder="1" applyProtection="1">
      <protection hidden="1"/>
    </xf>
    <xf numFmtId="0" fontId="21" fillId="4" borderId="0" xfId="0" applyFont="1" applyFill="1" applyAlignment="1">
      <alignment horizontal="right" vertical="center"/>
    </xf>
    <xf numFmtId="0" fontId="16" fillId="4" borderId="0" xfId="0" applyFont="1" applyFill="1" applyAlignment="1">
      <alignment vertical="center"/>
    </xf>
    <xf numFmtId="0" fontId="15" fillId="0" borderId="0" xfId="0" applyFont="1" applyAlignment="1">
      <alignment horizontal="left"/>
    </xf>
    <xf numFmtId="0" fontId="24" fillId="0" borderId="0" xfId="0" applyFont="1" applyAlignment="1">
      <alignment horizontal="left"/>
    </xf>
    <xf numFmtId="0" fontId="16" fillId="4" borderId="4" xfId="0" applyFont="1" applyFill="1" applyBorder="1" applyAlignment="1">
      <alignment vertical="center"/>
    </xf>
    <xf numFmtId="1" fontId="15" fillId="2" borderId="4" xfId="0" applyNumberFormat="1" applyFont="1" applyFill="1" applyBorder="1" applyAlignment="1">
      <alignment horizontal="center"/>
    </xf>
    <xf numFmtId="1" fontId="15" fillId="3" borderId="4" xfId="0" applyNumberFormat="1" applyFont="1" applyFill="1" applyBorder="1" applyAlignment="1">
      <alignment horizontal="center"/>
    </xf>
    <xf numFmtId="0" fontId="4" fillId="0" borderId="0" xfId="0" applyFont="1" applyAlignment="1" applyProtection="1">
      <alignment horizontal="left"/>
      <protection hidden="1"/>
    </xf>
    <xf numFmtId="44" fontId="18" fillId="11" borderId="10" xfId="1" applyFont="1" applyFill="1" applyBorder="1"/>
    <xf numFmtId="0" fontId="3" fillId="0" borderId="0" xfId="0" applyFont="1" applyProtection="1">
      <protection hidden="1"/>
    </xf>
    <xf numFmtId="0" fontId="2" fillId="0" borderId="0" xfId="0" applyFont="1" applyProtection="1">
      <protection hidden="1"/>
    </xf>
    <xf numFmtId="0" fontId="3" fillId="0" borderId="0" xfId="0" applyFont="1" applyAlignment="1" applyProtection="1">
      <alignment horizontal="left"/>
      <protection hidden="1"/>
    </xf>
    <xf numFmtId="166" fontId="4" fillId="2" borderId="2" xfId="1" applyNumberFormat="1" applyFont="1" applyFill="1" applyBorder="1" applyAlignment="1" applyProtection="1">
      <alignment vertical="center" wrapText="1"/>
      <protection hidden="1"/>
    </xf>
    <xf numFmtId="166" fontId="4" fillId="2" borderId="8" xfId="1" applyNumberFormat="1" applyFont="1" applyFill="1" applyBorder="1" applyAlignment="1" applyProtection="1">
      <alignment vertical="center" wrapText="1"/>
      <protection hidden="1"/>
    </xf>
    <xf numFmtId="166" fontId="4" fillId="3" borderId="2" xfId="1" applyNumberFormat="1" applyFont="1" applyFill="1" applyBorder="1" applyAlignment="1" applyProtection="1">
      <alignment vertical="center" wrapText="1"/>
      <protection hidden="1"/>
    </xf>
    <xf numFmtId="166" fontId="4" fillId="3" borderId="8" xfId="1" applyNumberFormat="1" applyFont="1" applyFill="1" applyBorder="1" applyAlignment="1" applyProtection="1">
      <alignment vertical="center" wrapText="1"/>
      <protection hidden="1"/>
    </xf>
    <xf numFmtId="44" fontId="18" fillId="11" borderId="5" xfId="1" applyFont="1" applyFill="1" applyBorder="1" applyAlignment="1" applyProtection="1">
      <alignment wrapText="1"/>
      <protection hidden="1"/>
    </xf>
    <xf numFmtId="44" fontId="18" fillId="11" borderId="6" xfId="1" applyFont="1" applyFill="1" applyBorder="1" applyAlignment="1" applyProtection="1">
      <alignment wrapText="1"/>
      <protection hidden="1"/>
    </xf>
    <xf numFmtId="164" fontId="4" fillId="3" borderId="10" xfId="1" applyNumberFormat="1" applyFont="1" applyFill="1" applyBorder="1" applyAlignment="1" applyProtection="1">
      <protection hidden="1"/>
    </xf>
    <xf numFmtId="164" fontId="4" fillId="3" borderId="10" xfId="1" applyNumberFormat="1" applyFont="1" applyFill="1" applyBorder="1" applyAlignment="1"/>
    <xf numFmtId="164" fontId="4" fillId="2" borderId="10" xfId="1" applyNumberFormat="1" applyFont="1" applyFill="1" applyBorder="1" applyAlignment="1"/>
    <xf numFmtId="44" fontId="4" fillId="10" borderId="1" xfId="1" applyFont="1" applyFill="1" applyBorder="1" applyAlignment="1" applyProtection="1">
      <alignment horizontal="left"/>
      <protection hidden="1"/>
    </xf>
    <xf numFmtId="9" fontId="4" fillId="0" borderId="0" xfId="3" applyFont="1" applyFill="1" applyBorder="1" applyAlignment="1" applyProtection="1">
      <alignment horizontal="center"/>
      <protection locked="0"/>
    </xf>
    <xf numFmtId="166" fontId="4" fillId="2" borderId="12" xfId="1" applyNumberFormat="1" applyFont="1" applyFill="1" applyBorder="1" applyAlignment="1" applyProtection="1">
      <alignment vertical="center" wrapText="1"/>
      <protection hidden="1"/>
    </xf>
    <xf numFmtId="0" fontId="4" fillId="3" borderId="1" xfId="0" applyFont="1" applyFill="1" applyBorder="1" applyAlignment="1" applyProtection="1">
      <alignment horizontal="left"/>
      <protection hidden="1"/>
    </xf>
    <xf numFmtId="0" fontId="4" fillId="2" borderId="1" xfId="0" applyFont="1" applyFill="1" applyBorder="1" applyAlignment="1" applyProtection="1">
      <alignment horizontal="left"/>
      <protection hidden="1"/>
    </xf>
    <xf numFmtId="166" fontId="4" fillId="3" borderId="12" xfId="1" applyNumberFormat="1" applyFont="1" applyFill="1" applyBorder="1" applyAlignment="1" applyProtection="1">
      <alignment vertical="center" wrapText="1"/>
      <protection hidden="1"/>
    </xf>
    <xf numFmtId="0" fontId="20" fillId="10" borderId="5" xfId="0" applyFont="1" applyFill="1" applyBorder="1" applyAlignment="1" applyProtection="1">
      <alignment horizontal="left"/>
      <protection hidden="1"/>
    </xf>
    <xf numFmtId="2" fontId="4" fillId="2" borderId="10" xfId="0" applyNumberFormat="1" applyFont="1" applyFill="1" applyBorder="1" applyAlignment="1">
      <alignment horizontal="right" wrapText="1"/>
    </xf>
    <xf numFmtId="0" fontId="3" fillId="3" borderId="15" xfId="0" applyFont="1" applyFill="1" applyBorder="1" applyAlignment="1" applyProtection="1">
      <alignment horizontal="centerContinuous" vertical="center"/>
      <protection hidden="1"/>
    </xf>
    <xf numFmtId="0" fontId="3" fillId="3" borderId="16" xfId="0" applyFont="1" applyFill="1" applyBorder="1" applyAlignment="1" applyProtection="1">
      <alignment horizontal="centerContinuous" vertical="center"/>
      <protection hidden="1"/>
    </xf>
    <xf numFmtId="0" fontId="3" fillId="3" borderId="17" xfId="0" applyFont="1" applyFill="1" applyBorder="1" applyAlignment="1" applyProtection="1">
      <alignment horizontal="centerContinuous" vertical="center"/>
      <protection hidden="1"/>
    </xf>
    <xf numFmtId="0" fontId="2" fillId="0" borderId="0" xfId="0" applyFont="1" applyAlignment="1" applyProtection="1">
      <alignment horizontal="center" vertical="center"/>
      <protection hidden="1"/>
    </xf>
    <xf numFmtId="0" fontId="18" fillId="0" borderId="29" xfId="0" applyFont="1" applyBorder="1" applyAlignment="1" applyProtection="1">
      <alignment horizontal="left" vertical="center" wrapText="1"/>
      <protection hidden="1"/>
    </xf>
    <xf numFmtId="0" fontId="18" fillId="0" borderId="25" xfId="0" applyFont="1" applyBorder="1" applyAlignment="1" applyProtection="1">
      <alignment horizontal="left" vertical="center" wrapText="1"/>
      <protection hidden="1"/>
    </xf>
    <xf numFmtId="0" fontId="18" fillId="0" borderId="18" xfId="0" applyFont="1" applyBorder="1" applyAlignment="1" applyProtection="1">
      <alignment horizontal="left" vertical="center" wrapText="1"/>
      <protection hidden="1"/>
    </xf>
    <xf numFmtId="0" fontId="4"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0" fontId="2" fillId="2" borderId="24" xfId="1" applyNumberFormat="1" applyFont="1" applyFill="1" applyBorder="1" applyAlignment="1" applyProtection="1">
      <alignment horizontal="center" vertical="center"/>
      <protection hidden="1"/>
    </xf>
    <xf numFmtId="0" fontId="2" fillId="0" borderId="24" xfId="0" applyFont="1" applyBorder="1" applyAlignment="1" applyProtection="1">
      <alignment vertical="center" wrapText="1"/>
      <protection locked="0"/>
    </xf>
    <xf numFmtId="43" fontId="2" fillId="0" borderId="24" xfId="12" applyFont="1" applyFill="1" applyBorder="1" applyAlignment="1" applyProtection="1">
      <alignment horizontal="center" vertical="center" wrapText="1"/>
      <protection locked="0"/>
    </xf>
    <xf numFmtId="1" fontId="2" fillId="0" borderId="24" xfId="12" applyNumberFormat="1" applyFont="1" applyFill="1" applyBorder="1" applyAlignment="1" applyProtection="1">
      <alignment horizontal="center" vertical="center" wrapText="1"/>
      <protection locked="0"/>
    </xf>
    <xf numFmtId="44" fontId="2" fillId="0" borderId="24" xfId="1" applyFont="1" applyFill="1" applyBorder="1" applyAlignment="1" applyProtection="1">
      <alignment horizontal="center" vertical="center" wrapText="1"/>
      <protection locked="0"/>
    </xf>
    <xf numFmtId="44" fontId="2" fillId="2" borderId="24" xfId="1" applyFont="1" applyFill="1" applyBorder="1" applyAlignment="1" applyProtection="1">
      <alignment vertical="center"/>
      <protection hidden="1"/>
    </xf>
    <xf numFmtId="44" fontId="4" fillId="2" borderId="15" xfId="0" applyNumberFormat="1" applyFont="1" applyFill="1" applyBorder="1" applyAlignment="1" applyProtection="1">
      <alignment vertical="center"/>
      <protection hidden="1"/>
    </xf>
    <xf numFmtId="0" fontId="2" fillId="3" borderId="24" xfId="1" applyNumberFormat="1" applyFont="1" applyFill="1" applyBorder="1" applyAlignment="1" applyProtection="1">
      <alignment horizontal="center" vertical="center"/>
      <protection hidden="1"/>
    </xf>
    <xf numFmtId="44" fontId="2" fillId="3" borderId="24" xfId="1"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0" fontId="2" fillId="0" borderId="26" xfId="0" applyFont="1" applyBorder="1" applyAlignment="1" applyProtection="1">
      <alignment vertical="center" wrapText="1"/>
      <protection locked="0"/>
    </xf>
    <xf numFmtId="43" fontId="2" fillId="0" borderId="26" xfId="12" applyFont="1" applyFill="1" applyBorder="1" applyAlignment="1" applyProtection="1">
      <alignment horizontal="center" vertical="center" wrapText="1"/>
      <protection locked="0"/>
    </xf>
    <xf numFmtId="1" fontId="2" fillId="0" borderId="26" xfId="12" applyNumberFormat="1" applyFont="1" applyFill="1" applyBorder="1" applyAlignment="1" applyProtection="1">
      <alignment horizontal="center" vertical="center" wrapText="1"/>
      <protection locked="0"/>
    </xf>
    <xf numFmtId="44" fontId="2" fillId="0" borderId="26" xfId="1" applyFont="1" applyFill="1" applyBorder="1" applyAlignment="1" applyProtection="1">
      <alignment horizontal="center" vertical="center" wrapText="1"/>
      <protection locked="0"/>
    </xf>
    <xf numFmtId="0" fontId="27" fillId="0" borderId="0" xfId="0" applyFont="1" applyProtection="1">
      <protection hidden="1"/>
    </xf>
    <xf numFmtId="0" fontId="28" fillId="0" borderId="0" xfId="0" applyFont="1" applyAlignment="1" applyProtection="1">
      <alignment horizontal="center" vertical="center" wrapText="1"/>
      <protection hidden="1"/>
    </xf>
    <xf numFmtId="0" fontId="3" fillId="9" borderId="19" xfId="0" applyFont="1" applyFill="1" applyBorder="1" applyProtection="1">
      <protection hidden="1"/>
    </xf>
    <xf numFmtId="0" fontId="3" fillId="9" borderId="16" xfId="0" applyFont="1" applyFill="1" applyBorder="1" applyAlignment="1" applyProtection="1">
      <alignment horizontal="center"/>
      <protection hidden="1"/>
    </xf>
    <xf numFmtId="43" fontId="4" fillId="9" borderId="16" xfId="12" applyFont="1" applyFill="1" applyBorder="1" applyAlignment="1" applyProtection="1">
      <alignment horizontal="center" vertical="center" wrapText="1"/>
      <protection hidden="1"/>
    </xf>
    <xf numFmtId="0" fontId="20" fillId="9" borderId="17" xfId="0" applyFont="1" applyFill="1" applyBorder="1" applyAlignment="1" applyProtection="1">
      <alignment horizontal="right"/>
      <protection hidden="1"/>
    </xf>
    <xf numFmtId="1" fontId="2" fillId="2" borderId="24" xfId="1" applyNumberFormat="1" applyFont="1" applyFill="1" applyBorder="1" applyAlignment="1" applyProtection="1">
      <alignment vertical="center"/>
      <protection hidden="1"/>
    </xf>
    <xf numFmtId="44" fontId="4" fillId="2" borderId="28" xfId="1" applyFont="1" applyFill="1" applyBorder="1" applyAlignment="1" applyProtection="1">
      <alignment vertical="center"/>
      <protection hidden="1"/>
    </xf>
    <xf numFmtId="0" fontId="3" fillId="9" borderId="0" xfId="0" applyFont="1" applyFill="1" applyAlignment="1" applyProtection="1">
      <alignment horizontal="center"/>
      <protection hidden="1"/>
    </xf>
    <xf numFmtId="43" fontId="4" fillId="9" borderId="0" xfId="12" applyFont="1" applyFill="1" applyBorder="1" applyAlignment="1" applyProtection="1">
      <alignment horizontal="center" vertical="center" wrapText="1"/>
      <protection hidden="1"/>
    </xf>
    <xf numFmtId="0" fontId="20" fillId="9" borderId="0" xfId="0" applyFont="1" applyFill="1" applyAlignment="1" applyProtection="1">
      <alignment horizontal="right"/>
      <protection hidden="1"/>
    </xf>
    <xf numFmtId="1" fontId="2" fillId="3" borderId="24" xfId="1" applyNumberFormat="1" applyFont="1" applyFill="1" applyBorder="1" applyAlignment="1" applyProtection="1">
      <alignment vertical="center"/>
      <protection hidden="1"/>
    </xf>
    <xf numFmtId="44" fontId="4" fillId="3" borderId="28" xfId="1" applyFont="1" applyFill="1" applyBorder="1" applyAlignment="1" applyProtection="1">
      <alignment vertical="center"/>
      <protection hidden="1"/>
    </xf>
    <xf numFmtId="1" fontId="2" fillId="2" borderId="26" xfId="1" applyNumberFormat="1" applyFont="1" applyFill="1" applyBorder="1" applyAlignment="1" applyProtection="1">
      <alignment vertical="center"/>
      <protection hidden="1"/>
    </xf>
    <xf numFmtId="44" fontId="20" fillId="2" borderId="28" xfId="1" applyFont="1" applyFill="1" applyBorder="1" applyAlignment="1" applyProtection="1">
      <alignment vertical="center"/>
      <protection hidden="1"/>
    </xf>
    <xf numFmtId="0" fontId="20" fillId="0" borderId="0" xfId="0" applyFont="1" applyAlignment="1" applyProtection="1">
      <alignment horizontal="center"/>
      <protection hidden="1"/>
    </xf>
    <xf numFmtId="44" fontId="20" fillId="3" borderId="26" xfId="1" applyFont="1" applyFill="1" applyBorder="1" applyAlignment="1" applyProtection="1">
      <alignment vertical="center"/>
      <protection hidden="1"/>
    </xf>
    <xf numFmtId="0" fontId="3" fillId="9" borderId="20" xfId="0" applyFont="1" applyFill="1" applyBorder="1" applyAlignment="1" applyProtection="1">
      <alignment horizontal="center"/>
      <protection hidden="1"/>
    </xf>
    <xf numFmtId="0" fontId="20" fillId="9" borderId="20" xfId="0" applyFont="1" applyFill="1" applyBorder="1" applyAlignment="1" applyProtection="1">
      <alignment horizontal="right"/>
      <protection hidden="1"/>
    </xf>
    <xf numFmtId="0" fontId="20" fillId="9" borderId="20" xfId="0" applyFont="1" applyFill="1" applyBorder="1" applyAlignment="1" applyProtection="1">
      <alignment horizontal="center"/>
      <protection hidden="1"/>
    </xf>
    <xf numFmtId="44" fontId="20" fillId="2" borderId="26" xfId="1" applyFont="1" applyFill="1" applyBorder="1" applyAlignment="1" applyProtection="1">
      <alignment vertical="center"/>
      <protection hidden="1"/>
    </xf>
    <xf numFmtId="0" fontId="4" fillId="9" borderId="0" xfId="0" applyFont="1" applyFill="1" applyAlignment="1" applyProtection="1">
      <alignment horizontal="center" vertical="center"/>
      <protection hidden="1"/>
    </xf>
    <xf numFmtId="168" fontId="4" fillId="9" borderId="0" xfId="0" applyNumberFormat="1" applyFont="1" applyFill="1" applyProtection="1">
      <protection hidden="1"/>
    </xf>
    <xf numFmtId="0" fontId="20" fillId="9" borderId="16" xfId="0" applyFont="1" applyFill="1" applyBorder="1" applyProtection="1">
      <protection hidden="1"/>
    </xf>
    <xf numFmtId="0" fontId="4" fillId="9" borderId="16" xfId="0" applyFont="1" applyFill="1" applyBorder="1" applyProtection="1">
      <protection hidden="1"/>
    </xf>
    <xf numFmtId="0" fontId="20" fillId="9" borderId="17" xfId="0" applyFont="1" applyFill="1" applyBorder="1" applyProtection="1">
      <protection hidden="1"/>
    </xf>
    <xf numFmtId="0" fontId="20" fillId="9" borderId="18" xfId="0" applyFont="1" applyFill="1" applyBorder="1" applyAlignment="1" applyProtection="1">
      <alignment horizontal="center"/>
      <protection hidden="1"/>
    </xf>
    <xf numFmtId="0" fontId="20" fillId="9" borderId="0" xfId="0" applyFont="1" applyFill="1" applyProtection="1">
      <protection hidden="1"/>
    </xf>
    <xf numFmtId="168" fontId="4" fillId="9" borderId="19" xfId="0" applyNumberFormat="1" applyFont="1" applyFill="1" applyBorder="1" applyProtection="1">
      <protection hidden="1"/>
    </xf>
    <xf numFmtId="0" fontId="4" fillId="0" borderId="19" xfId="0" applyFont="1" applyBorder="1" applyProtection="1">
      <protection hidden="1"/>
    </xf>
    <xf numFmtId="0" fontId="2" fillId="9" borderId="0" xfId="0" applyFont="1" applyFill="1" applyAlignment="1" applyProtection="1">
      <alignment horizontal="left"/>
      <protection hidden="1"/>
    </xf>
    <xf numFmtId="0" fontId="2" fillId="9" borderId="0" xfId="0" applyFont="1" applyFill="1" applyAlignment="1" applyProtection="1">
      <alignment horizontal="right" indent="2"/>
      <protection hidden="1"/>
    </xf>
    <xf numFmtId="0" fontId="4" fillId="9" borderId="0" xfId="0" applyFont="1" applyFill="1" applyAlignment="1" applyProtection="1">
      <alignment horizontal="right" indent="2"/>
      <protection hidden="1"/>
    </xf>
    <xf numFmtId="0" fontId="4" fillId="6" borderId="20" xfId="0" applyFont="1" applyFill="1" applyBorder="1" applyProtection="1">
      <protection locked="0" hidden="1"/>
    </xf>
    <xf numFmtId="0" fontId="4" fillId="5" borderId="23" xfId="0" applyFont="1" applyFill="1" applyBorder="1" applyProtection="1">
      <protection locked="0" hidden="1"/>
    </xf>
    <xf numFmtId="15" fontId="4" fillId="6" borderId="23" xfId="0" applyNumberFormat="1" applyFont="1" applyFill="1" applyBorder="1" applyProtection="1">
      <protection locked="0" hidden="1"/>
    </xf>
    <xf numFmtId="0" fontId="4" fillId="0" borderId="0" xfId="0" applyFont="1" applyProtection="1">
      <protection locked="0" hidden="1"/>
    </xf>
    <xf numFmtId="15" fontId="4" fillId="0" borderId="0" xfId="0" applyNumberFormat="1" applyFont="1" applyProtection="1">
      <protection locked="0" hidden="1"/>
    </xf>
    <xf numFmtId="0" fontId="4" fillId="0" borderId="12" xfId="0" applyFont="1" applyBorder="1" applyProtection="1">
      <protection hidden="1"/>
    </xf>
    <xf numFmtId="0" fontId="18" fillId="4" borderId="0" xfId="0" applyFont="1" applyFill="1" applyAlignment="1" applyProtection="1">
      <alignment horizontal="centerContinuous" vertical="center" wrapText="1"/>
      <protection hidden="1"/>
    </xf>
    <xf numFmtId="0" fontId="20" fillId="3" borderId="0" xfId="0" applyFont="1" applyFill="1" applyAlignment="1" applyProtection="1">
      <alignment horizontal="centerContinuous" vertical="center"/>
      <protection hidden="1"/>
    </xf>
    <xf numFmtId="0" fontId="20" fillId="3" borderId="7" xfId="0" applyFont="1" applyFill="1" applyBorder="1" applyAlignment="1" applyProtection="1">
      <alignment horizontal="centerContinuous" vertical="center"/>
      <protection hidden="1"/>
    </xf>
    <xf numFmtId="0" fontId="20" fillId="3" borderId="12" xfId="0" applyFont="1" applyFill="1" applyBorder="1" applyAlignment="1" applyProtection="1">
      <alignment horizontal="centerContinuous" vertical="center"/>
      <protection hidden="1"/>
    </xf>
    <xf numFmtId="0" fontId="4" fillId="0" borderId="12" xfId="0" applyFont="1" applyBorder="1" applyAlignment="1" applyProtection="1">
      <alignment horizontal="left" vertical="center"/>
      <protection hidden="1"/>
    </xf>
    <xf numFmtId="0" fontId="29" fillId="9" borderId="0" xfId="0" applyFont="1" applyFill="1" applyProtection="1">
      <protection hidden="1"/>
    </xf>
    <xf numFmtId="0" fontId="21" fillId="0" borderId="12" xfId="0" applyFont="1" applyBorder="1" applyProtection="1">
      <protection hidden="1"/>
    </xf>
    <xf numFmtId="0" fontId="20" fillId="0" borderId="18" xfId="0" applyFont="1" applyBorder="1" applyAlignment="1" applyProtection="1">
      <alignment wrapText="1"/>
      <protection hidden="1"/>
    </xf>
    <xf numFmtId="0" fontId="20" fillId="7" borderId="27" xfId="0" applyFont="1" applyFill="1" applyBorder="1" applyAlignment="1" applyProtection="1">
      <alignment horizontal="left" vertical="center"/>
      <protection hidden="1"/>
    </xf>
    <xf numFmtId="0" fontId="20" fillId="7" borderId="28"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4" fillId="0" borderId="18" xfId="0" applyFont="1" applyBorder="1" applyProtection="1">
      <protection hidden="1"/>
    </xf>
    <xf numFmtId="0" fontId="4" fillId="2" borderId="15" xfId="0" applyFont="1" applyFill="1" applyBorder="1" applyAlignment="1" applyProtection="1">
      <alignment horizontal="left"/>
      <protection hidden="1"/>
    </xf>
    <xf numFmtId="0" fontId="4" fillId="2" borderId="16" xfId="0" applyFont="1" applyFill="1" applyBorder="1" applyAlignment="1" applyProtection="1">
      <alignment horizontal="left"/>
      <protection hidden="1"/>
    </xf>
    <xf numFmtId="0" fontId="4" fillId="2" borderId="17" xfId="0" applyFont="1" applyFill="1" applyBorder="1" applyAlignment="1" applyProtection="1">
      <alignment horizontal="right"/>
      <protection hidden="1"/>
    </xf>
    <xf numFmtId="43" fontId="4" fillId="2" borderId="26" xfId="8" applyFont="1" applyFill="1" applyBorder="1" applyAlignment="1" applyProtection="1">
      <alignment horizontal="center"/>
    </xf>
    <xf numFmtId="44" fontId="4" fillId="2" borderId="26" xfId="1" applyFont="1" applyFill="1" applyBorder="1" applyAlignment="1" applyProtection="1">
      <alignment horizontal="center"/>
    </xf>
    <xf numFmtId="166" fontId="4" fillId="2" borderId="26" xfId="1" applyNumberFormat="1" applyFont="1" applyFill="1" applyBorder="1" applyAlignment="1" applyProtection="1">
      <alignment horizontal="center" wrapText="1"/>
    </xf>
    <xf numFmtId="0" fontId="2" fillId="0" borderId="19" xfId="0" applyFont="1" applyBorder="1"/>
    <xf numFmtId="0" fontId="2" fillId="0" borderId="18" xfId="0" applyFont="1" applyBorder="1"/>
    <xf numFmtId="0" fontId="4" fillId="2" borderId="18" xfId="0" applyFont="1" applyFill="1" applyBorder="1" applyProtection="1">
      <protection hidden="1"/>
    </xf>
    <xf numFmtId="0" fontId="4" fillId="2" borderId="0" xfId="0" applyFont="1" applyFill="1" applyAlignment="1" applyProtection="1">
      <alignment horizontal="left"/>
      <protection hidden="1"/>
    </xf>
    <xf numFmtId="0" fontId="4" fillId="2" borderId="19" xfId="0" applyFont="1" applyFill="1" applyBorder="1" applyAlignment="1" applyProtection="1">
      <alignment horizontal="right"/>
      <protection hidden="1"/>
    </xf>
    <xf numFmtId="43" fontId="4" fillId="3" borderId="26" xfId="8" applyFont="1" applyFill="1" applyBorder="1" applyAlignment="1" applyProtection="1">
      <alignment horizontal="center"/>
    </xf>
    <xf numFmtId="44" fontId="4" fillId="3" borderId="26" xfId="1" applyFont="1" applyFill="1" applyBorder="1" applyAlignment="1" applyProtection="1">
      <alignment horizontal="center"/>
    </xf>
    <xf numFmtId="166" fontId="4" fillId="3" borderId="26" xfId="1" applyNumberFormat="1" applyFont="1" applyFill="1" applyBorder="1" applyAlignment="1" applyProtection="1">
      <alignment horizontal="center" wrapText="1"/>
    </xf>
    <xf numFmtId="0" fontId="4" fillId="0" borderId="18" xfId="0" applyFont="1" applyBorder="1"/>
    <xf numFmtId="15" fontId="4" fillId="0" borderId="19" xfId="0" applyNumberFormat="1" applyFont="1" applyBorder="1"/>
    <xf numFmtId="15" fontId="4" fillId="0" borderId="18" xfId="0" applyNumberFormat="1" applyFont="1" applyBorder="1"/>
    <xf numFmtId="0" fontId="4" fillId="9" borderId="21" xfId="0" applyFont="1" applyFill="1" applyBorder="1" applyProtection="1">
      <protection hidden="1"/>
    </xf>
    <xf numFmtId="0" fontId="4" fillId="9" borderId="23" xfId="0" applyFont="1" applyFill="1" applyBorder="1" applyProtection="1">
      <protection hidden="1"/>
    </xf>
    <xf numFmtId="0" fontId="4" fillId="0" borderId="22" xfId="0" applyFont="1" applyBorder="1" applyProtection="1">
      <protection hidden="1"/>
    </xf>
    <xf numFmtId="0" fontId="2" fillId="9" borderId="0" xfId="0" applyFont="1" applyFill="1" applyProtection="1">
      <protection hidden="1"/>
    </xf>
    <xf numFmtId="0" fontId="4" fillId="2" borderId="15" xfId="0" applyFont="1" applyFill="1" applyBorder="1" applyProtection="1">
      <protection hidden="1"/>
    </xf>
    <xf numFmtId="0" fontId="3" fillId="0" borderId="0" xfId="0" applyFont="1" applyAlignment="1" applyProtection="1">
      <alignment vertical="top"/>
      <protection hidden="1"/>
    </xf>
    <xf numFmtId="0" fontId="4" fillId="7" borderId="21" xfId="0" applyFont="1" applyFill="1" applyBorder="1" applyProtection="1">
      <protection hidden="1"/>
    </xf>
    <xf numFmtId="0" fontId="20" fillId="7" borderId="20" xfId="0" applyFont="1" applyFill="1" applyBorder="1" applyAlignment="1" applyProtection="1">
      <alignment horizontal="left"/>
      <protection hidden="1"/>
    </xf>
    <xf numFmtId="0" fontId="20" fillId="7" borderId="22" xfId="0" applyFont="1" applyFill="1" applyBorder="1" applyAlignment="1" applyProtection="1">
      <alignment horizontal="right"/>
      <protection hidden="1"/>
    </xf>
    <xf numFmtId="43" fontId="20" fillId="7" borderId="26" xfId="8" applyFont="1" applyFill="1" applyBorder="1" applyAlignment="1" applyProtection="1">
      <alignment horizontal="center"/>
    </xf>
    <xf numFmtId="44" fontId="20" fillId="7" borderId="26" xfId="1" applyFont="1" applyFill="1" applyBorder="1" applyAlignment="1" applyProtection="1">
      <alignment horizontal="center"/>
    </xf>
    <xf numFmtId="166" fontId="20" fillId="7" borderId="26" xfId="1" applyNumberFormat="1" applyFont="1" applyFill="1" applyBorder="1" applyAlignment="1" applyProtection="1">
      <alignment horizontal="center" wrapText="1"/>
    </xf>
    <xf numFmtId="0" fontId="4" fillId="8" borderId="15" xfId="0" applyFont="1" applyFill="1" applyBorder="1" applyAlignment="1" applyProtection="1">
      <alignment horizontal="left"/>
      <protection hidden="1"/>
    </xf>
    <xf numFmtId="0" fontId="4" fillId="8" borderId="16" xfId="0" applyFont="1" applyFill="1" applyBorder="1" applyAlignment="1" applyProtection="1">
      <alignment horizontal="left"/>
      <protection hidden="1"/>
    </xf>
    <xf numFmtId="0" fontId="4" fillId="8" borderId="17" xfId="0" applyFont="1" applyFill="1" applyBorder="1" applyAlignment="1" applyProtection="1">
      <alignment horizontal="right"/>
      <protection hidden="1"/>
    </xf>
    <xf numFmtId="0" fontId="4" fillId="8" borderId="18" xfId="0" applyFont="1" applyFill="1" applyBorder="1" applyProtection="1">
      <protection hidden="1"/>
    </xf>
    <xf numFmtId="0" fontId="4" fillId="8" borderId="0" xfId="0" applyFont="1" applyFill="1" applyAlignment="1" applyProtection="1">
      <alignment horizontal="left"/>
      <protection hidden="1"/>
    </xf>
    <xf numFmtId="0" fontId="4" fillId="8" borderId="19" xfId="0" applyFont="1" applyFill="1" applyBorder="1" applyAlignment="1" applyProtection="1">
      <alignment horizontal="right"/>
      <protection hidden="1"/>
    </xf>
    <xf numFmtId="0" fontId="4" fillId="8" borderId="15" xfId="0" applyFont="1" applyFill="1" applyBorder="1" applyProtection="1">
      <protection hidden="1"/>
    </xf>
    <xf numFmtId="43" fontId="4" fillId="7" borderId="26" xfId="8" applyFont="1" applyFill="1" applyBorder="1" applyAlignment="1" applyProtection="1">
      <alignment horizontal="center"/>
    </xf>
    <xf numFmtId="44" fontId="4" fillId="7" borderId="26" xfId="1" applyFont="1" applyFill="1" applyBorder="1" applyAlignment="1" applyProtection="1">
      <alignment horizontal="center"/>
    </xf>
    <xf numFmtId="166" fontId="4" fillId="7" borderId="26" xfId="1" applyNumberFormat="1" applyFont="1" applyFill="1" applyBorder="1" applyAlignment="1" applyProtection="1">
      <alignment horizontal="center" wrapText="1"/>
    </xf>
    <xf numFmtId="0" fontId="20" fillId="2" borderId="15" xfId="0" applyFont="1" applyFill="1" applyBorder="1" applyAlignment="1" applyProtection="1">
      <alignment horizontal="right" indent="2"/>
      <protection hidden="1"/>
    </xf>
    <xf numFmtId="0" fontId="20" fillId="2" borderId="16" xfId="0" applyFont="1" applyFill="1" applyBorder="1" applyAlignment="1" applyProtection="1">
      <alignment horizontal="right"/>
      <protection hidden="1"/>
    </xf>
    <xf numFmtId="43" fontId="20" fillId="2" borderId="26" xfId="8" applyFont="1" applyFill="1" applyBorder="1" applyAlignment="1" applyProtection="1">
      <alignment horizontal="center"/>
    </xf>
    <xf numFmtId="44" fontId="20" fillId="2" borderId="26" xfId="1" applyFont="1" applyFill="1" applyBorder="1" applyAlignment="1" applyProtection="1">
      <alignment horizontal="center"/>
    </xf>
    <xf numFmtId="166" fontId="20" fillId="2" borderId="26" xfId="1" applyNumberFormat="1" applyFont="1" applyFill="1" applyBorder="1" applyAlignment="1" applyProtection="1">
      <alignment horizontal="center" wrapText="1"/>
    </xf>
    <xf numFmtId="43" fontId="20" fillId="3" borderId="27" xfId="8" applyFont="1" applyFill="1" applyBorder="1" applyAlignment="1" applyProtection="1">
      <alignment horizontal="left" wrapText="1" indent="2"/>
      <protection hidden="1"/>
    </xf>
    <xf numFmtId="43" fontId="20" fillId="3" borderId="23" xfId="8" applyFont="1" applyFill="1" applyBorder="1" applyAlignment="1" applyProtection="1">
      <alignment horizontal="left" wrapText="1" indent="2"/>
      <protection hidden="1"/>
    </xf>
    <xf numFmtId="43" fontId="20" fillId="3" borderId="23" xfId="8" applyFont="1" applyFill="1" applyBorder="1" applyAlignment="1" applyProtection="1">
      <alignment horizontal="center"/>
      <protection hidden="1"/>
    </xf>
    <xf numFmtId="166" fontId="20" fillId="3" borderId="23" xfId="1" applyNumberFormat="1" applyFont="1" applyFill="1" applyBorder="1" applyAlignment="1" applyProtection="1">
      <alignment horizontal="center" wrapText="1"/>
      <protection hidden="1"/>
    </xf>
    <xf numFmtId="0" fontId="20" fillId="3" borderId="23" xfId="0" applyFont="1" applyFill="1" applyBorder="1" applyAlignment="1" applyProtection="1">
      <alignment horizontal="right"/>
      <protection hidden="1"/>
    </xf>
    <xf numFmtId="166" fontId="20" fillId="3" borderId="26" xfId="1" applyNumberFormat="1" applyFont="1" applyFill="1" applyBorder="1" applyAlignment="1" applyProtection="1">
      <alignment horizontal="center" wrapText="1"/>
    </xf>
    <xf numFmtId="43" fontId="20" fillId="7" borderId="27" xfId="8" applyFont="1" applyFill="1" applyBorder="1" applyAlignment="1" applyProtection="1">
      <alignment horizontal="left" wrapText="1" indent="2"/>
      <protection hidden="1"/>
    </xf>
    <xf numFmtId="43" fontId="20" fillId="7" borderId="23" xfId="8" applyFont="1" applyFill="1" applyBorder="1" applyAlignment="1" applyProtection="1">
      <alignment horizontal="left" wrapText="1" indent="2"/>
      <protection hidden="1"/>
    </xf>
    <xf numFmtId="43" fontId="20" fillId="7" borderId="23" xfId="8" applyFont="1" applyFill="1" applyBorder="1" applyAlignment="1" applyProtection="1">
      <alignment horizontal="center"/>
      <protection hidden="1"/>
    </xf>
    <xf numFmtId="166" fontId="20" fillId="7" borderId="23" xfId="1" applyNumberFormat="1" applyFont="1" applyFill="1" applyBorder="1" applyAlignment="1" applyProtection="1">
      <alignment horizontal="center" wrapText="1"/>
      <protection hidden="1"/>
    </xf>
    <xf numFmtId="0" fontId="20" fillId="7" borderId="23" xfId="0" applyFont="1" applyFill="1" applyBorder="1" applyAlignment="1" applyProtection="1">
      <alignment horizontal="right"/>
      <protection hidden="1"/>
    </xf>
    <xf numFmtId="0" fontId="20" fillId="9" borderId="15" xfId="0" applyFont="1" applyFill="1" applyBorder="1" applyProtection="1">
      <protection hidden="1"/>
    </xf>
    <xf numFmtId="0" fontId="20" fillId="9" borderId="18" xfId="0" applyFont="1" applyFill="1" applyBorder="1" applyProtection="1">
      <protection hidden="1"/>
    </xf>
    <xf numFmtId="0" fontId="2" fillId="9" borderId="18" xfId="0" applyFont="1" applyFill="1" applyBorder="1" applyAlignment="1" applyProtection="1">
      <alignment horizontal="left" indent="1"/>
      <protection hidden="1"/>
    </xf>
    <xf numFmtId="0" fontId="4" fillId="9" borderId="18" xfId="0" applyFont="1" applyFill="1" applyBorder="1" applyAlignment="1" applyProtection="1">
      <alignment horizontal="left" indent="1"/>
      <protection hidden="1"/>
    </xf>
    <xf numFmtId="0" fontId="4" fillId="2" borderId="0" xfId="0" applyFont="1" applyFill="1" applyAlignment="1" applyProtection="1">
      <alignment horizontal="center" wrapText="1"/>
      <protection hidden="1"/>
    </xf>
    <xf numFmtId="168" fontId="4" fillId="2" borderId="0" xfId="1" applyNumberFormat="1" applyFont="1" applyFill="1" applyBorder="1" applyAlignment="1" applyProtection="1">
      <alignment horizontal="center"/>
      <protection hidden="1"/>
    </xf>
    <xf numFmtId="43" fontId="4" fillId="2" borderId="0" xfId="8" applyFont="1" applyFill="1" applyBorder="1" applyAlignment="1" applyProtection="1">
      <alignment horizontal="center"/>
      <protection hidden="1"/>
    </xf>
    <xf numFmtId="44" fontId="4" fillId="2" borderId="0" xfId="1" applyFont="1" applyFill="1" applyBorder="1" applyAlignment="1" applyProtection="1">
      <alignment horizontal="center"/>
      <protection hidden="1"/>
    </xf>
    <xf numFmtId="0" fontId="4" fillId="3" borderId="0" xfId="0" applyFont="1" applyFill="1" applyAlignment="1" applyProtection="1">
      <alignment horizontal="center" wrapText="1"/>
      <protection hidden="1"/>
    </xf>
    <xf numFmtId="168" fontId="4" fillId="3" borderId="0" xfId="1" applyNumberFormat="1" applyFont="1" applyFill="1" applyBorder="1" applyAlignment="1" applyProtection="1">
      <alignment horizontal="center"/>
      <protection hidden="1"/>
    </xf>
    <xf numFmtId="43" fontId="4" fillId="3" borderId="0" xfId="8" applyFont="1" applyFill="1" applyBorder="1" applyAlignment="1" applyProtection="1">
      <alignment horizontal="center"/>
      <protection hidden="1"/>
    </xf>
    <xf numFmtId="44" fontId="4" fillId="3" borderId="0" xfId="1" applyFont="1" applyFill="1" applyBorder="1" applyAlignment="1" applyProtection="1">
      <alignment horizontal="center"/>
      <protection hidden="1"/>
    </xf>
    <xf numFmtId="0" fontId="4" fillId="5" borderId="20" xfId="0" applyFont="1" applyFill="1" applyBorder="1" applyProtection="1">
      <protection locked="0" hidden="1"/>
    </xf>
    <xf numFmtId="0" fontId="4" fillId="5" borderId="4" xfId="0" applyFont="1" applyFill="1" applyBorder="1" applyProtection="1">
      <protection locked="0"/>
    </xf>
    <xf numFmtId="169" fontId="4" fillId="6" borderId="10" xfId="0" applyNumberFormat="1" applyFont="1" applyFill="1" applyBorder="1" applyProtection="1">
      <protection locked="0"/>
    </xf>
    <xf numFmtId="0" fontId="4" fillId="6" borderId="10" xfId="0" applyFont="1" applyFill="1" applyBorder="1" applyProtection="1">
      <protection locked="0"/>
    </xf>
    <xf numFmtId="169" fontId="9" fillId="6" borderId="10" xfId="9" applyNumberFormat="1" applyFill="1" applyBorder="1" applyAlignment="1" applyProtection="1">
      <protection locked="0"/>
    </xf>
    <xf numFmtId="0" fontId="4" fillId="5" borderId="10" xfId="0" applyFont="1" applyFill="1" applyBorder="1" applyProtection="1">
      <protection locked="0"/>
    </xf>
    <xf numFmtId="0" fontId="8" fillId="2" borderId="4" xfId="10" applyFont="1" applyFill="1" applyBorder="1" applyProtection="1">
      <protection hidden="1"/>
    </xf>
    <xf numFmtId="0" fontId="8" fillId="2" borderId="3" xfId="10" applyFont="1" applyFill="1" applyBorder="1" applyProtection="1">
      <protection hidden="1"/>
    </xf>
    <xf numFmtId="167" fontId="8" fillId="2" borderId="10" xfId="10" applyNumberFormat="1" applyFont="1" applyFill="1" applyBorder="1" applyProtection="1">
      <protection hidden="1"/>
    </xf>
    <xf numFmtId="167" fontId="8" fillId="2" borderId="6" xfId="10" applyNumberFormat="1" applyFont="1" applyFill="1" applyBorder="1" applyProtection="1">
      <protection hidden="1"/>
    </xf>
    <xf numFmtId="1" fontId="4" fillId="5" borderId="4" xfId="0" applyNumberFormat="1" applyFont="1" applyFill="1" applyBorder="1" applyAlignment="1" applyProtection="1">
      <alignment horizontal="center"/>
      <protection locked="0"/>
    </xf>
    <xf numFmtId="1" fontId="4" fillId="6" borderId="10" xfId="0" applyNumberFormat="1" applyFont="1" applyFill="1" applyBorder="1" applyAlignment="1" applyProtection="1">
      <alignment horizontal="center"/>
      <protection locked="0"/>
    </xf>
    <xf numFmtId="1" fontId="4" fillId="5" borderId="10" xfId="0" applyNumberFormat="1" applyFont="1" applyFill="1" applyBorder="1" applyAlignment="1" applyProtection="1">
      <alignment horizontal="center"/>
      <protection locked="0"/>
    </xf>
    <xf numFmtId="0" fontId="3" fillId="5" borderId="15" xfId="0" applyFont="1" applyFill="1" applyBorder="1" applyAlignment="1" applyProtection="1">
      <alignment horizontal="left" vertical="top"/>
      <protection hidden="1"/>
    </xf>
    <xf numFmtId="0" fontId="3" fillId="5" borderId="16" xfId="0" applyFont="1" applyFill="1" applyBorder="1" applyAlignment="1" applyProtection="1">
      <alignment horizontal="left" vertical="top"/>
      <protection hidden="1"/>
    </xf>
    <xf numFmtId="0" fontId="3" fillId="5" borderId="17" xfId="0" applyFont="1" applyFill="1" applyBorder="1" applyAlignment="1" applyProtection="1">
      <alignment horizontal="left" vertical="top"/>
      <protection hidden="1"/>
    </xf>
    <xf numFmtId="0" fontId="3" fillId="5" borderId="18" xfId="0" applyFont="1" applyFill="1" applyBorder="1" applyAlignment="1" applyProtection="1">
      <alignment horizontal="left" vertical="top"/>
      <protection hidden="1"/>
    </xf>
    <xf numFmtId="0" fontId="3" fillId="5" borderId="0" xfId="0" applyFont="1" applyFill="1" applyAlignment="1" applyProtection="1">
      <alignment horizontal="left" vertical="top"/>
      <protection hidden="1"/>
    </xf>
    <xf numFmtId="0" fontId="3" fillId="5" borderId="19" xfId="0" applyFont="1" applyFill="1" applyBorder="1" applyAlignment="1" applyProtection="1">
      <alignment horizontal="left" vertical="top"/>
      <protection hidden="1"/>
    </xf>
    <xf numFmtId="0" fontId="3" fillId="5" borderId="21" xfId="0" applyFont="1" applyFill="1" applyBorder="1" applyAlignment="1" applyProtection="1">
      <alignment horizontal="left" vertical="top"/>
      <protection hidden="1"/>
    </xf>
    <xf numFmtId="0" fontId="3" fillId="5" borderId="20" xfId="0" applyFont="1" applyFill="1" applyBorder="1" applyAlignment="1" applyProtection="1">
      <alignment horizontal="left" vertical="top"/>
      <protection hidden="1"/>
    </xf>
    <xf numFmtId="0" fontId="3" fillId="5" borderId="22" xfId="0" applyFont="1" applyFill="1" applyBorder="1" applyAlignment="1" applyProtection="1">
      <alignment horizontal="left" vertical="top"/>
      <protection hidden="1"/>
    </xf>
    <xf numFmtId="0" fontId="2" fillId="6" borderId="20" xfId="0" applyFont="1" applyFill="1" applyBorder="1" applyProtection="1">
      <protection locked="0"/>
    </xf>
    <xf numFmtId="0" fontId="4" fillId="5" borderId="23" xfId="0" applyFont="1" applyFill="1" applyBorder="1" applyProtection="1">
      <protection locked="0"/>
    </xf>
    <xf numFmtId="14" fontId="4" fillId="6" borderId="23" xfId="0" applyNumberFormat="1" applyFont="1" applyFill="1" applyBorder="1" applyProtection="1">
      <protection locked="0"/>
    </xf>
    <xf numFmtId="0" fontId="2" fillId="9" borderId="0" xfId="0" applyFont="1" applyFill="1" applyAlignment="1" applyProtection="1">
      <alignment horizontal="left" vertical="top" wrapText="1"/>
      <protection hidden="1"/>
    </xf>
    <xf numFmtId="0" fontId="20" fillId="5" borderId="15" xfId="0" applyFont="1" applyFill="1" applyBorder="1" applyAlignment="1" applyProtection="1">
      <alignment horizontal="left" vertical="top"/>
      <protection hidden="1"/>
    </xf>
    <xf numFmtId="0" fontId="20" fillId="5" borderId="16" xfId="0" applyFont="1" applyFill="1" applyBorder="1" applyAlignment="1" applyProtection="1">
      <alignment horizontal="left" vertical="top"/>
      <protection hidden="1"/>
    </xf>
    <xf numFmtId="0" fontId="20" fillId="5" borderId="17" xfId="0" applyFont="1" applyFill="1" applyBorder="1" applyAlignment="1" applyProtection="1">
      <alignment horizontal="left" vertical="top"/>
      <protection hidden="1"/>
    </xf>
    <xf numFmtId="0" fontId="20" fillId="5" borderId="18" xfId="0" applyFont="1" applyFill="1" applyBorder="1" applyAlignment="1" applyProtection="1">
      <alignment horizontal="left" vertical="top"/>
      <protection hidden="1"/>
    </xf>
    <xf numFmtId="0" fontId="20" fillId="5" borderId="0" xfId="0" applyFont="1" applyFill="1" applyAlignment="1" applyProtection="1">
      <alignment horizontal="left" vertical="top"/>
      <protection hidden="1"/>
    </xf>
    <xf numFmtId="0" fontId="20" fillId="5" borderId="19" xfId="0" applyFont="1" applyFill="1" applyBorder="1" applyAlignment="1" applyProtection="1">
      <alignment horizontal="left" vertical="top"/>
      <protection hidden="1"/>
    </xf>
    <xf numFmtId="0" fontId="20" fillId="5" borderId="21" xfId="0" applyFont="1" applyFill="1" applyBorder="1" applyAlignment="1" applyProtection="1">
      <alignment horizontal="left" vertical="top"/>
      <protection hidden="1"/>
    </xf>
    <xf numFmtId="0" fontId="20" fillId="5" borderId="20" xfId="0" applyFont="1" applyFill="1" applyBorder="1" applyAlignment="1" applyProtection="1">
      <alignment horizontal="left" vertical="top"/>
      <protection hidden="1"/>
    </xf>
    <xf numFmtId="0" fontId="20" fillId="5" borderId="22" xfId="0" applyFont="1" applyFill="1" applyBorder="1" applyAlignment="1" applyProtection="1">
      <alignment horizontal="left" vertical="top"/>
      <protection hidden="1"/>
    </xf>
    <xf numFmtId="0" fontId="14" fillId="0" borderId="0" xfId="0" applyFont="1" applyAlignment="1" applyProtection="1">
      <alignment horizontal="center" vertical="center" wrapText="1"/>
      <protection hidden="1"/>
    </xf>
    <xf numFmtId="0" fontId="18" fillId="4" borderId="20" xfId="0" applyFont="1" applyFill="1" applyBorder="1" applyAlignment="1" applyProtection="1">
      <alignment horizontal="center" vertical="center" wrapText="1"/>
      <protection hidden="1"/>
    </xf>
  </cellXfs>
  <cellStyles count="20">
    <cellStyle name="Comma" xfId="6" builtinId="3"/>
    <cellStyle name="Comma 2" xfId="4" xr:uid="{00000000-0005-0000-0000-000001000000}"/>
    <cellStyle name="Comma 2 2" xfId="12" xr:uid="{00000000-0005-0000-0000-000002000000}"/>
    <cellStyle name="Comma 3" xfId="8" xr:uid="{00000000-0005-0000-0000-000003000000}"/>
    <cellStyle name="Comma 4" xfId="13" xr:uid="{00000000-0005-0000-0000-000004000000}"/>
    <cellStyle name="Comma 5" xfId="14" xr:uid="{00000000-0005-0000-0000-000005000000}"/>
    <cellStyle name="Comma 6" xfId="19" xr:uid="{00000000-0005-0000-0000-000006000000}"/>
    <cellStyle name="Currency" xfId="1" builtinId="4"/>
    <cellStyle name="Currency 2" xfId="2" xr:uid="{00000000-0005-0000-0000-000008000000}"/>
    <cellStyle name="Currency 2 2" xfId="11" xr:uid="{00000000-0005-0000-0000-000009000000}"/>
    <cellStyle name="Currency 3" xfId="5" xr:uid="{00000000-0005-0000-0000-00000A000000}"/>
    <cellStyle name="Currency 4" xfId="7" xr:uid="{00000000-0005-0000-0000-00000B000000}"/>
    <cellStyle name="Hyperlink" xfId="9" builtinId="8"/>
    <cellStyle name="Normal" xfId="0" builtinId="0"/>
    <cellStyle name="Normal 2" xfId="10" xr:uid="{00000000-0005-0000-0000-00000E000000}"/>
    <cellStyle name="Normal 3" xfId="18" xr:uid="{00000000-0005-0000-0000-00000F000000}"/>
    <cellStyle name="Percent" xfId="3" builtinId="5"/>
    <cellStyle name="Percent 2" xfId="15" xr:uid="{00000000-0005-0000-0000-000011000000}"/>
    <cellStyle name="Percent 2 2" xfId="16" xr:uid="{00000000-0005-0000-0000-000012000000}"/>
    <cellStyle name="Percent 3" xfId="17" xr:uid="{00000000-0005-0000-0000-000013000000}"/>
  </cellStyles>
  <dxfs count="66">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border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name val="Candara"/>
        <scheme val="none"/>
      </font>
    </dxf>
    <dxf>
      <font>
        <b/>
        <i val="0"/>
        <strike val="0"/>
        <condense val="0"/>
        <extend val="0"/>
        <outline val="0"/>
        <shadow val="0"/>
        <u val="none"/>
        <vertAlign val="baseline"/>
        <sz val="11"/>
        <color theme="0"/>
        <name val="Candar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499984740745262"/>
        </left>
        <right style="thin">
          <color theme="0" tint="-0.499984740745262"/>
        </right>
        <top/>
        <bottom/>
      </border>
      <protection locked="1" hidden="1"/>
    </dxf>
    <dxf>
      <fill>
        <patternFill>
          <bgColor theme="4" tint="0.79998168889431442"/>
        </patternFill>
      </fill>
    </dxf>
    <dxf>
      <fill>
        <patternFill>
          <bgColor rgb="FFFF0000"/>
        </patternFill>
      </fill>
    </dxf>
    <dxf>
      <fill>
        <patternFill patternType="gray0625">
          <bgColor auto="1"/>
        </patternFill>
      </fill>
    </dxf>
    <dxf>
      <fill>
        <patternFill patternType="gray0625"/>
      </fill>
    </dxf>
    <dxf>
      <fill>
        <patternFill patternType="gray0625"/>
      </fill>
    </dxf>
    <dxf>
      <fill>
        <patternFill patternType="gray0625"/>
      </fill>
    </dxf>
    <dxf>
      <fill>
        <patternFill patternType="gray0625">
          <bgColor auto="1"/>
        </patternFill>
      </fill>
    </dxf>
    <dxf>
      <fill>
        <patternFill patternType="gray0625">
          <bgColor auto="1"/>
        </patternFill>
      </fill>
    </dxf>
    <dxf>
      <fill>
        <patternFill patternType="gray0625">
          <bgColor auto="1"/>
        </patternFill>
      </fill>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5" formatCode="_-* #,##0.00_-;\-* #,##0.00_-;_-*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168" formatCode="&quot;$&quot;#,##0.00"/>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0" formatCode="General"/>
      <fill>
        <patternFill patternType="none">
          <fgColor indexed="64"/>
          <bgColor auto="1"/>
        </patternFill>
      </fill>
      <alignment horizontal="center" vertical="bottom" textRotation="0" wrapText="1" indent="0" justifyLastLine="0" shrinkToFit="0" readingOrder="0"/>
      <protection locked="1" hidden="1"/>
    </dxf>
    <dxf>
      <font>
        <b val="0"/>
        <i val="0"/>
        <strike val="0"/>
        <condense val="0"/>
        <extend val="0"/>
        <outline val="0"/>
        <shadow val="0"/>
        <u val="none"/>
        <vertAlign val="baseline"/>
        <sz val="11"/>
        <color theme="1"/>
        <name val="Candara"/>
        <scheme val="none"/>
      </font>
      <numFmt numFmtId="13"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2"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168" formatCode="&quot;$&quot;#,##0.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protection locked="1" hidden="1"/>
    </dxf>
    <dxf>
      <font>
        <strike val="0"/>
        <outline val="0"/>
        <shadow val="0"/>
        <u val="none"/>
        <vertAlign val="baseline"/>
        <sz val="11"/>
        <name val="Candara"/>
        <scheme val="none"/>
      </font>
      <fill>
        <patternFill patternType="none">
          <fgColor indexed="64"/>
          <bgColor auto="1"/>
        </patternFill>
      </fill>
    </dxf>
    <dxf>
      <font>
        <b/>
        <i val="0"/>
        <strike val="0"/>
        <condense val="0"/>
        <extend val="0"/>
        <outline val="0"/>
        <shadow val="0"/>
        <u val="none"/>
        <vertAlign val="baseline"/>
        <sz val="11"/>
        <color theme="0"/>
        <name val="Candar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protection locked="1" hidden="1"/>
    </dxf>
    <dxf>
      <fill>
        <patternFill patternType="gray0625">
          <fgColor indexed="64"/>
          <bgColor indexed="65"/>
        </patternFill>
      </fill>
    </dxf>
    <dxf>
      <fill>
        <patternFill patternType="gray0625">
          <fgColor indexed="64"/>
          <bgColor indexed="65"/>
        </patternFill>
      </fill>
    </dxf>
    <dxf>
      <fill>
        <patternFill patternType="gray0625">
          <fgColor indexed="64"/>
          <bgColor indexed="65"/>
        </patternFill>
      </fill>
    </dxf>
    <dxf>
      <fill>
        <patternFill patternType="gray0625">
          <fgColor indexed="64"/>
          <bgColor indexed="65"/>
        </patternFill>
      </fill>
    </dxf>
    <dxf>
      <fill>
        <patternFill>
          <bgColor theme="4" tint="0.79998168889431442"/>
        </patternFill>
      </fill>
    </dxf>
    <dxf>
      <fill>
        <patternFill>
          <bgColor theme="4" tint="0.79998168889431442"/>
        </patternFill>
      </fill>
    </dxf>
    <dxf>
      <fill>
        <patternFill patternType="gray0625">
          <fgColor indexed="64"/>
          <bgColor indexed="65"/>
        </patternFill>
      </fill>
    </dxf>
    <dxf>
      <fill>
        <patternFill patternType="gray0625"/>
      </fill>
    </dxf>
    <dxf>
      <fill>
        <patternFill patternType="gray0625">
          <bgColor auto="1"/>
        </patternFill>
      </fill>
    </dxf>
    <dxf>
      <fill>
        <patternFill patternType="gray0625"/>
      </fill>
    </dxf>
    <dxf>
      <fill>
        <patternFill patternType="gray0625">
          <bgColor auto="1"/>
        </patternFill>
      </fill>
    </dxf>
    <dxf>
      <fill>
        <patternFill patternType="gray0625">
          <bgColor auto="1"/>
        </patternFill>
      </fill>
    </dxf>
    <dxf>
      <fill>
        <patternFill patternType="gray0625">
          <bgColor auto="1"/>
        </patternFill>
      </fill>
    </dxf>
    <dxf>
      <fill>
        <patternFill patternType="gray0625"/>
      </fill>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ill>
        <patternFill>
          <bgColor theme="8" tint="0.59996337778862885"/>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ill>
        <patternFill>
          <bgColor theme="8" tint="0.79998168889431442"/>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color auto="1"/>
      </font>
      <fill>
        <patternFill>
          <bgColor theme="0" tint="-0.14996795556505021"/>
        </patternFill>
      </fill>
      <border>
        <left style="thin">
          <color theme="0" tint="-0.499984740745262"/>
        </left>
        <right style="thin">
          <color theme="0" tint="-0.499984740745262"/>
        </right>
        <top style="medium">
          <color theme="0" tint="-0.499984740745262"/>
        </top>
        <bottom style="thin">
          <color theme="1"/>
        </bottom>
        <vertical/>
        <horizontal style="thin">
          <color theme="0" tint="-0.34998626667073579"/>
        </horizontal>
      </border>
    </dxf>
    <dxf>
      <font>
        <b/>
        <i val="0"/>
        <color theme="0"/>
      </font>
      <fill>
        <patternFill>
          <bgColor theme="1"/>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3" defaultTableStyle="TableStyleMedium16" defaultPivotStyle="PivotStyleLight16">
    <tableStyle name="Child Care Green" pivot="0" count="4" xr9:uid="{00000000-0011-0000-FFFF-FFFF00000000}">
      <tableStyleElement type="headerRow" dxfId="65"/>
      <tableStyleElement type="totalRow" dxfId="64"/>
      <tableStyleElement type="firstRowStripe" dxfId="63"/>
      <tableStyleElement type="secondRowStripe" dxfId="62"/>
    </tableStyle>
    <tableStyle name="Table Style 1" pivot="0" count="3" xr9:uid="{00000000-0011-0000-FFFF-FFFF01000000}">
      <tableStyleElement type="headerRow" dxfId="61"/>
      <tableStyleElement type="firstRowStripe" dxfId="60"/>
      <tableStyleElement type="secondRowStripe" dxfId="59"/>
    </tableStyle>
    <tableStyle name="Table Style 1 2" pivot="0" count="4" xr9:uid="{00000000-0011-0000-FFFF-FFFF02000000}">
      <tableStyleElement type="headerRow" dxfId="58"/>
      <tableStyleElement type="lastColumn" dxfId="57"/>
      <tableStyleElement type="firstRowStripe" dxfId="56"/>
      <tableStyleElement type="secondRowStripe" dxfId="55"/>
    </tableStyle>
  </tableStyles>
  <colors>
    <mruColors>
      <color rgb="FF0000FF"/>
      <color rgb="FFE6CB00"/>
      <color rgb="FFCC9900"/>
      <color rgb="FFD5A33F"/>
      <color rgb="FF400620"/>
      <color rgb="FFB3C74D"/>
      <color rgb="FFB9135E"/>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236220</xdr:colOff>
      <xdr:row>0</xdr:row>
      <xdr:rowOff>63500</xdr:rowOff>
    </xdr:from>
    <xdr:to>
      <xdr:col>9</xdr:col>
      <xdr:colOff>558800</xdr:colOff>
      <xdr:row>46</xdr:row>
      <xdr:rowOff>139700</xdr:rowOff>
    </xdr:to>
    <xdr:grpSp>
      <xdr:nvGrpSpPr>
        <xdr:cNvPr id="18" name="Group 17">
          <a:extLst>
            <a:ext uri="{FF2B5EF4-FFF2-40B4-BE49-F238E27FC236}">
              <a16:creationId xmlns:a16="http://schemas.microsoft.com/office/drawing/2014/main" id="{00000000-0008-0000-0000-000012000000}"/>
            </a:ext>
          </a:extLst>
        </xdr:cNvPr>
        <xdr:cNvGrpSpPr/>
      </xdr:nvGrpSpPr>
      <xdr:grpSpPr>
        <a:xfrm>
          <a:off x="236220" y="63500"/>
          <a:ext cx="5637530" cy="8839200"/>
          <a:chOff x="236220" y="63500"/>
          <a:chExt cx="5808980" cy="825500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6220" y="63500"/>
            <a:ext cx="5808980" cy="825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latin typeface="Candara" panose="020E0502030303020204" pitchFamily="34" charset="0"/>
              </a:rPr>
              <a:t>Wage</a:t>
            </a:r>
            <a:r>
              <a:rPr lang="en-US" sz="2400" b="1" baseline="0">
                <a:latin typeface="Candara" panose="020E0502030303020204" pitchFamily="34" charset="0"/>
              </a:rPr>
              <a:t> Enhancement Grant</a:t>
            </a:r>
          </a:p>
          <a:p>
            <a:pPr algn="ctr"/>
            <a:r>
              <a:rPr lang="en-US" sz="2400" b="1" baseline="0">
                <a:latin typeface="Candara" panose="020E0502030303020204" pitchFamily="34" charset="0"/>
              </a:rPr>
              <a:t>Home Child Care Enhancement Grant</a:t>
            </a:r>
          </a:p>
          <a:p>
            <a:pPr algn="ctr"/>
            <a:r>
              <a:rPr lang="en-US" sz="2400" b="1" baseline="0">
                <a:latin typeface="Candara" panose="020E0502030303020204" pitchFamily="34" charset="0"/>
              </a:rPr>
              <a:t>Application</a:t>
            </a:r>
          </a:p>
          <a:p>
            <a:pPr algn="l"/>
            <a:endParaRPr lang="en-US" sz="1100">
              <a:latin typeface="Candara" panose="020E0502030303020204" pitchFamily="34" charset="0"/>
            </a:endParaRPr>
          </a:p>
          <a:p>
            <a:pPr algn="l"/>
            <a:r>
              <a:rPr lang="en-US" sz="1100">
                <a:latin typeface="Candara" panose="020E0502030303020204" pitchFamily="34" charset="0"/>
              </a:rPr>
              <a:t>T</a:t>
            </a:r>
            <a:r>
              <a:rPr lang="en-US" sz="1100">
                <a:solidFill>
                  <a:schemeClr val="dk1"/>
                </a:solidFill>
                <a:effectLst/>
                <a:latin typeface="Candara" panose="020E0502030303020204" pitchFamily="34" charset="0"/>
                <a:ea typeface="+mn-ea"/>
                <a:cs typeface="+mn-cs"/>
              </a:rPr>
              <a:t>his</a:t>
            </a:r>
            <a:r>
              <a:rPr lang="en-US" sz="1100" baseline="0">
                <a:solidFill>
                  <a:schemeClr val="dk1"/>
                </a:solidFill>
                <a:effectLst/>
                <a:latin typeface="Candara" panose="020E0502030303020204" pitchFamily="34" charset="0"/>
                <a:ea typeface="+mn-ea"/>
                <a:cs typeface="+mn-cs"/>
              </a:rPr>
              <a:t> form is for c</a:t>
            </a:r>
            <a:r>
              <a:rPr lang="en-US" sz="1100">
                <a:latin typeface="Candara" panose="020E0502030303020204" pitchFamily="34" charset="0"/>
              </a:rPr>
              <a:t>hild care agencies to apply to the District of Nipissing Social Services Administ-ration Board (DNSSAB) </a:t>
            </a:r>
            <a:r>
              <a:rPr lang="en-US" sz="1100" baseline="0">
                <a:latin typeface="Candara" panose="020E0502030303020204" pitchFamily="34" charset="0"/>
              </a:rPr>
              <a:t>for the Wage Enhancement Grant (WEG) for centre based child care agencies, and/or for the Home Child Care Enhancement Grant (HCCEG) for home child care provider agencies, hereafter referred to as the Grant(s).  The Grant(s) provide additional funding to enhance wages for child care staff, and daily fees for home child care providers. </a:t>
            </a:r>
          </a:p>
          <a:p>
            <a:pPr algn="l"/>
            <a:endParaRPr lang="en-US" sz="1100" baseline="0">
              <a:latin typeface="Candara" panose="020E0502030303020204" pitchFamily="34" charset="0"/>
            </a:endParaRPr>
          </a:p>
          <a:p>
            <a:pPr algn="l"/>
            <a:r>
              <a:rPr lang="en-US" sz="1100">
                <a:latin typeface="Candara" panose="020E0502030303020204" pitchFamily="34" charset="0"/>
              </a:rPr>
              <a:t>The application asks for</a:t>
            </a:r>
            <a:r>
              <a:rPr lang="en-US" sz="1100" baseline="0">
                <a:latin typeface="Candara" panose="020E0502030303020204" pitchFamily="34" charset="0"/>
              </a:rPr>
              <a:t> various agency, payroll, and provider related information that we require for appropriate administration and reconciliation of the WEG and HCCEG; this information is also integral to DNSSAB's reporting required by the Ontario Ministry of Education (MoE).  Upon acceptance of your application, DNSSAB will offer your agency a contract or contracts to supply Grant(s) funding.</a:t>
            </a:r>
          </a:p>
          <a:p>
            <a:pPr algn="l"/>
            <a:endParaRPr lang="en-US" sz="1100" baseline="0">
              <a:latin typeface="Candara" panose="020E0502030303020204" pitchFamily="34" charset="0"/>
            </a:endParaRPr>
          </a:p>
          <a:p>
            <a:pPr algn="l"/>
            <a:r>
              <a:rPr lang="en-US" sz="1100" baseline="0">
                <a:latin typeface="Candara" panose="020E0502030303020204" pitchFamily="34" charset="0"/>
              </a:rPr>
              <a:t>The information that you provide will be used to calculate your entitlement for your initial year.  After the completion of each calendar year that you receive the Grant(s), you will be required to supply the actual staffing and/or provider information so that we can calculate the surplus or deficit of funding that your agency received, and adjust the funding to compensate in the next calendar year.  DNSSAB compensates for funding surplus' or deficits by adjusting Grant(s) funding going forward, in a process that continues until the agency ceases to be a recipient of the Grant(s), at which time a final surplus or deficit will be calculated and a recovery or payment made to close out.</a:t>
            </a:r>
          </a:p>
          <a:p>
            <a:pPr algn="l"/>
            <a:endParaRPr lang="en-US" sz="1100" baseline="0">
              <a:latin typeface="Candara" panose="020E0502030303020204" pitchFamily="34" charset="0"/>
            </a:endParaRPr>
          </a:p>
          <a:p>
            <a:pPr algn="l"/>
            <a:r>
              <a:rPr lang="en-US" sz="1100" baseline="0">
                <a:latin typeface="Candara" panose="020E0502030303020204" pitchFamily="34" charset="0"/>
              </a:rPr>
              <a:t>Please complete all coloured fields within the forms as are necessary.  Note that all gray fields are self tabulating, or reserved for DNSSAB staff.</a:t>
            </a:r>
          </a:p>
          <a:p>
            <a:pPr algn="l"/>
            <a:endParaRPr lang="en-US" sz="1100" baseline="0">
              <a:latin typeface="Candara" panose="020E0502030303020204" pitchFamily="34" charset="0"/>
            </a:endParaRPr>
          </a:p>
          <a:p>
            <a:pPr algn="l"/>
            <a:r>
              <a:rPr lang="en-US" sz="1100" baseline="0">
                <a:latin typeface="Candara" panose="020E0502030303020204" pitchFamily="34" charset="0"/>
              </a:rPr>
              <a:t>To assist you with completing the worksheets, each column header (title) will show tool-tip information when selected as shown below:</a:t>
            </a: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solidFill>
                <a:schemeClr val="dk1"/>
              </a:solidFill>
              <a:effectLst/>
              <a:latin typeface="Candara" panose="020E0502030303020204" pitchFamily="34" charset="0"/>
              <a:ea typeface="+mn-ea"/>
              <a:cs typeface="+mn-cs"/>
            </a:endParaRPr>
          </a:p>
          <a:p>
            <a:pPr algn="l"/>
            <a:endParaRPr lang="en-US" sz="1100">
              <a:solidFill>
                <a:schemeClr val="dk1"/>
              </a:solidFill>
              <a:effectLst/>
              <a:latin typeface="Candara" panose="020E0502030303020204" pitchFamily="34" charset="0"/>
              <a:ea typeface="+mn-ea"/>
              <a:cs typeface="+mn-cs"/>
            </a:endParaRPr>
          </a:p>
          <a:p>
            <a:pPr algn="l"/>
            <a:endParaRPr lang="en-US" sz="1100">
              <a:solidFill>
                <a:schemeClr val="dk1"/>
              </a:solidFill>
              <a:effectLst/>
              <a:latin typeface="Candara" panose="020E0502030303020204" pitchFamily="34" charset="0"/>
              <a:ea typeface="+mn-ea"/>
              <a:cs typeface="+mn-cs"/>
            </a:endParaRPr>
          </a:p>
          <a:p>
            <a:pPr algn="l"/>
            <a:r>
              <a:rPr lang="en-US" sz="1100">
                <a:solidFill>
                  <a:schemeClr val="dk1"/>
                </a:solidFill>
                <a:effectLst/>
                <a:latin typeface="Candara" panose="020E0502030303020204" pitchFamily="34" charset="0"/>
                <a:ea typeface="+mn-ea"/>
                <a:cs typeface="+mn-cs"/>
              </a:rPr>
              <a:t>If</a:t>
            </a:r>
            <a:r>
              <a:rPr lang="en-US" sz="1100" baseline="0">
                <a:solidFill>
                  <a:schemeClr val="dk1"/>
                </a:solidFill>
                <a:effectLst/>
                <a:latin typeface="Candara" panose="020E0502030303020204" pitchFamily="34" charset="0"/>
                <a:ea typeface="+mn-ea"/>
                <a:cs typeface="+mn-cs"/>
              </a:rPr>
              <a:t> you have </a:t>
            </a:r>
            <a:r>
              <a:rPr lang="en-US" sz="1100">
                <a:solidFill>
                  <a:schemeClr val="dk1"/>
                </a:solidFill>
                <a:effectLst/>
                <a:latin typeface="Candara" panose="020E0502030303020204" pitchFamily="34" charset="0"/>
                <a:ea typeface="+mn-ea"/>
                <a:cs typeface="+mn-cs"/>
              </a:rPr>
              <a:t>any questions about or</a:t>
            </a:r>
            <a:r>
              <a:rPr lang="en-US" sz="1100" baseline="0">
                <a:solidFill>
                  <a:schemeClr val="dk1"/>
                </a:solidFill>
                <a:effectLst/>
                <a:latin typeface="Candara" panose="020E0502030303020204" pitchFamily="34" charset="0"/>
                <a:ea typeface="+mn-ea"/>
                <a:cs typeface="+mn-cs"/>
              </a:rPr>
              <a:t> require assistance with</a:t>
            </a:r>
            <a:r>
              <a:rPr lang="en-US" sz="1100">
                <a:solidFill>
                  <a:schemeClr val="dk1"/>
                </a:solidFill>
                <a:effectLst/>
                <a:latin typeface="Candara" panose="020E0502030303020204" pitchFamily="34" charset="0"/>
                <a:ea typeface="+mn-ea"/>
                <a:cs typeface="+mn-cs"/>
              </a:rPr>
              <a:t> this</a:t>
            </a:r>
            <a:r>
              <a:rPr lang="en-US" sz="1100" baseline="0">
                <a:solidFill>
                  <a:schemeClr val="dk1"/>
                </a:solidFill>
                <a:effectLst/>
                <a:latin typeface="Candara" panose="020E0502030303020204" pitchFamily="34" charset="0"/>
                <a:ea typeface="+mn-ea"/>
                <a:cs typeface="+mn-cs"/>
              </a:rPr>
              <a:t> application</a:t>
            </a:r>
            <a:r>
              <a:rPr lang="en-US" sz="1100">
                <a:solidFill>
                  <a:schemeClr val="dk1"/>
                </a:solidFill>
                <a:effectLst/>
                <a:latin typeface="Candara" panose="020E0502030303020204" pitchFamily="34" charset="0"/>
                <a:ea typeface="+mn-ea"/>
                <a:cs typeface="+mn-cs"/>
              </a:rPr>
              <a:t>, or to submit your completed application to the</a:t>
            </a:r>
            <a:r>
              <a:rPr lang="en-US" sz="1100" baseline="0">
                <a:solidFill>
                  <a:schemeClr val="dk1"/>
                </a:solidFill>
                <a:effectLst/>
                <a:latin typeface="Candara" panose="020E0502030303020204" pitchFamily="34" charset="0"/>
                <a:ea typeface="+mn-ea"/>
                <a:cs typeface="+mn-cs"/>
              </a:rPr>
              <a:t> DNSSAB,</a:t>
            </a:r>
            <a:r>
              <a:rPr lang="en-US" sz="1100">
                <a:solidFill>
                  <a:schemeClr val="dk1"/>
                </a:solidFill>
                <a:effectLst/>
                <a:latin typeface="Candara" panose="020E0502030303020204" pitchFamily="34" charset="0"/>
                <a:ea typeface="+mn-ea"/>
                <a:cs typeface="+mn-cs"/>
              </a:rPr>
              <a:t> please contact us at </a:t>
            </a:r>
            <a:r>
              <a:rPr lang="en-US" sz="1100" b="1">
                <a:solidFill>
                  <a:schemeClr val="dk1"/>
                </a:solidFill>
                <a:effectLst/>
                <a:latin typeface="Candara" panose="020E0502030303020204" pitchFamily="34" charset="0"/>
                <a:ea typeface="+mn-ea"/>
                <a:cs typeface="+mn-cs"/>
              </a:rPr>
              <a:t>csfundingrequest@dnssab.ca.</a:t>
            </a:r>
            <a:endParaRPr lang="en-US" sz="1100" b="1">
              <a:latin typeface="Candara" panose="020E0502030303020204" pitchFamily="34" charset="0"/>
            </a:endParaRPr>
          </a:p>
        </xdr:txBody>
      </xdr:sp>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t="14589" b="3907"/>
          <a:stretch/>
        </xdr:blipFill>
        <xdr:spPr>
          <a:xfrm>
            <a:off x="1480330" y="5703756"/>
            <a:ext cx="3191608" cy="1783313"/>
          </a:xfrm>
          <a:prstGeom prst="rect">
            <a:avLst/>
          </a:prstGeom>
          <a:ln w="9525">
            <a:solidFill>
              <a:schemeClr val="lt1">
                <a:shade val="50000"/>
              </a:schemeClr>
            </a:solidFill>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22860</xdr:rowOff>
    </xdr:from>
    <xdr:to>
      <xdr:col>7</xdr:col>
      <xdr:colOff>304800</xdr:colOff>
      <xdr:row>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0580" y="220980"/>
          <a:ext cx="692658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WAGE ENHANCEMENT</a:t>
          </a:r>
          <a:r>
            <a:rPr lang="en-US" sz="2000" b="1" baseline="0">
              <a:latin typeface="Candara" panose="020E0502030303020204" pitchFamily="34" charset="0"/>
            </a:rPr>
            <a:t> GRANT (WEG) INFOSHEET</a:t>
          </a:r>
        </a:p>
        <a:p>
          <a:pPr algn="ctr"/>
          <a:r>
            <a:rPr lang="en-US" sz="2000" b="1" baseline="0">
              <a:latin typeface="Candara" panose="020E0502030303020204" pitchFamily="34" charset="0"/>
            </a:rPr>
            <a:t>CHILD CARE CENTRES &amp; HOME VISITORS</a:t>
          </a:r>
          <a:endParaRPr lang="en-US" sz="2000" b="1">
            <a:latin typeface="Candara" panose="020E0502030303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320040</xdr:colOff>
      <xdr:row>2</xdr:row>
      <xdr:rowOff>54429</xdr:rowOff>
    </xdr:from>
    <xdr:to>
      <xdr:col>15</xdr:col>
      <xdr:colOff>45720</xdr:colOff>
      <xdr:row>5</xdr:row>
      <xdr:rowOff>121921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9660" y="1121229"/>
          <a:ext cx="11894820" cy="753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Candara" panose="020E0502030303020204" pitchFamily="34" charset="0"/>
            </a:rPr>
            <a:t>Please complete the following table.  All fields shown in green are required in order to complete the calculations.  Tips</a:t>
          </a:r>
          <a:r>
            <a:rPr lang="en-US" sz="1100" baseline="0">
              <a:latin typeface="Candara" panose="020E0502030303020204" pitchFamily="34" charset="0"/>
            </a:rPr>
            <a:t> for completion are shown when you select the column headers (titles).  </a:t>
          </a:r>
          <a:r>
            <a:rPr lang="en-US" sz="1100">
              <a:latin typeface="Candara" panose="020E0502030303020204" pitchFamily="34" charset="0"/>
            </a:rPr>
            <a:t>Enter base hourly wages excluding any expected Wage Enhancement amounts.  Percentage of Time in Eligible Position must be greater than 25% to qualify for wage enhancement in accordance with the Child Care and Early Y</a:t>
          </a:r>
          <a:r>
            <a:rPr lang="en-US" sz="1100">
              <a:solidFill>
                <a:schemeClr val="dk1"/>
              </a:solidFill>
              <a:effectLst/>
              <a:latin typeface="Candara" panose="020E0502030303020204" pitchFamily="34" charset="0"/>
              <a:ea typeface="+mn-ea"/>
              <a:cs typeface="+mn-cs"/>
            </a:rPr>
            <a:t>ears Act (CCEYA).  Please direct any questions, or submit your completed application, to</a:t>
          </a:r>
          <a:r>
            <a:rPr lang="en-US" sz="1100" baseline="0">
              <a:solidFill>
                <a:schemeClr val="dk1"/>
              </a:solidFill>
              <a:effectLst/>
              <a:latin typeface="Candara" panose="020E0502030303020204" pitchFamily="34" charset="0"/>
              <a:ea typeface="+mn-ea"/>
              <a:cs typeface="+mn-cs"/>
            </a:rPr>
            <a:t> </a:t>
          </a:r>
          <a:r>
            <a:rPr lang="en-US" sz="1100" b="1">
              <a:solidFill>
                <a:schemeClr val="dk1"/>
              </a:solidFill>
              <a:effectLst/>
              <a:latin typeface="Candara" panose="020E0502030303020204" pitchFamily="34" charset="0"/>
              <a:ea typeface="+mn-ea"/>
              <a:cs typeface="+mn-cs"/>
            </a:rPr>
            <a:t>cs</a:t>
          </a:r>
          <a:r>
            <a:rPr lang="en-US" sz="1100" b="1" baseline="0">
              <a:solidFill>
                <a:schemeClr val="dk1"/>
              </a:solidFill>
              <a:effectLst/>
              <a:latin typeface="Candara" panose="020E0502030303020204" pitchFamily="34" charset="0"/>
              <a:ea typeface="+mn-ea"/>
              <a:cs typeface="+mn-cs"/>
            </a:rPr>
            <a:t>fundingrequest@dnssab.ca</a:t>
          </a:r>
          <a:r>
            <a:rPr lang="en-US" sz="1100" b="0" baseline="0">
              <a:solidFill>
                <a:schemeClr val="dk1"/>
              </a:solidFill>
              <a:effectLst/>
              <a:latin typeface="Candara" panose="020E0502030303020204" pitchFamily="34" charset="0"/>
              <a:ea typeface="+mn-ea"/>
              <a:cs typeface="+mn-cs"/>
            </a:rPr>
            <a:t>.</a:t>
          </a:r>
          <a:endParaRPr lang="en-US" b="0">
            <a:effectLst/>
            <a:latin typeface="Candara" panose="020E0502030303020204" pitchFamily="34" charset="0"/>
          </a:endParaRPr>
        </a:p>
      </xdr:txBody>
    </xdr:sp>
    <xdr:clientData/>
  </xdr:twoCellAnchor>
  <xdr:twoCellAnchor editAs="oneCell">
    <xdr:from>
      <xdr:col>2</xdr:col>
      <xdr:colOff>320040</xdr:colOff>
      <xdr:row>1</xdr:row>
      <xdr:rowOff>44825</xdr:rowOff>
    </xdr:from>
    <xdr:to>
      <xdr:col>15</xdr:col>
      <xdr:colOff>76200</xdr:colOff>
      <xdr:row>1</xdr:row>
      <xdr:rowOff>806823</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89660" y="242945"/>
          <a:ext cx="11925300" cy="761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WAGE ENHANCEMENT</a:t>
          </a:r>
          <a:r>
            <a:rPr lang="en-US" sz="2000" b="1" baseline="0">
              <a:latin typeface="Candara" panose="020E0502030303020204" pitchFamily="34" charset="0"/>
            </a:rPr>
            <a:t> WORKSHEET</a:t>
          </a:r>
        </a:p>
        <a:p>
          <a:pPr algn="ctr"/>
          <a:r>
            <a:rPr lang="en-US" sz="2000" b="1" baseline="0">
              <a:latin typeface="Candara" panose="020E0502030303020204" pitchFamily="34" charset="0"/>
            </a:rPr>
            <a:t>CHILD CARE CENTRES &amp; HOME VISITORS</a:t>
          </a:r>
        </a:p>
      </xdr:txBody>
    </xdr:sp>
    <xdr:clientData/>
  </xdr:twoCellAnchor>
  <xdr:twoCellAnchor editAs="oneCell">
    <xdr:from>
      <xdr:col>1</xdr:col>
      <xdr:colOff>68580</xdr:colOff>
      <xdr:row>110</xdr:row>
      <xdr:rowOff>99060</xdr:rowOff>
    </xdr:from>
    <xdr:to>
      <xdr:col>7</xdr:col>
      <xdr:colOff>220980</xdr:colOff>
      <xdr:row>112</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96240" y="4061460"/>
          <a:ext cx="6720840" cy="960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Candara" panose="020E0502030303020204" pitchFamily="34" charset="0"/>
            </a:rPr>
            <a:t>CERTIFICATION</a:t>
          </a:r>
        </a:p>
        <a:p>
          <a:r>
            <a:rPr lang="en-US" sz="1100">
              <a:latin typeface="Candara" panose="020E0502030303020204" pitchFamily="34" charset="0"/>
            </a:rPr>
            <a:t>As a signing authority for this organization, by adding my information below, I certify that the information included in this application is accurate to the best of my knowledge and represents the positions that can be counted toward adult to child ratios under the Child Care and Early Years Act (CCEYA) at the time of this application.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92926</xdr:colOff>
      <xdr:row>1</xdr:row>
      <xdr:rowOff>55756</xdr:rowOff>
    </xdr:from>
    <xdr:to>
      <xdr:col>4</xdr:col>
      <xdr:colOff>266700</xdr:colOff>
      <xdr:row>1</xdr:row>
      <xdr:rowOff>799171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89166" y="253876"/>
          <a:ext cx="7321334" cy="74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HOME CHILD CARE ENHANCEMENT</a:t>
          </a:r>
          <a:r>
            <a:rPr lang="en-US" sz="2000" b="1" baseline="0">
              <a:latin typeface="Candara" panose="020E0502030303020204" pitchFamily="34" charset="0"/>
            </a:rPr>
            <a:t> GRANT (HCCEG) INFOSHEET</a:t>
          </a:r>
        </a:p>
        <a:p>
          <a:pPr algn="ctr"/>
          <a:r>
            <a:rPr lang="en-US" sz="2000" b="1" baseline="0">
              <a:latin typeface="Candara" panose="020E0502030303020204" pitchFamily="34" charset="0"/>
            </a:rPr>
            <a:t>HOME CHILD CARE PROVIDERS</a:t>
          </a:r>
          <a:endParaRPr lang="en-US" sz="2000" b="1">
            <a:latin typeface="Candara" panose="020E0502030303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243840</xdr:colOff>
      <xdr:row>1</xdr:row>
      <xdr:rowOff>35858</xdr:rowOff>
    </xdr:from>
    <xdr:to>
      <xdr:col>12</xdr:col>
      <xdr:colOff>327660</xdr:colOff>
      <xdr:row>1</xdr:row>
      <xdr:rowOff>788894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059180" y="333038"/>
          <a:ext cx="11917680" cy="753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en-US" sz="2000" b="1" i="0" u="none" strike="noStrike" kern="0" cap="none" spc="0" normalizeH="0" baseline="0" noProof="0">
              <a:ln>
                <a:noFill/>
              </a:ln>
              <a:solidFill>
                <a:prstClr val="black"/>
              </a:solidFill>
              <a:effectLst/>
              <a:uLnTx/>
              <a:uFillTx/>
              <a:latin typeface="Candara" panose="020E0502030303020204" pitchFamily="34" charset="0"/>
              <a:ea typeface="+mn-ea"/>
              <a:cs typeface="+mn-cs"/>
            </a:rPr>
            <a:t>HOME CHILD CARE ENHANCEMENT GRANT (HCCEG) WORKSHEET</a:t>
          </a:r>
        </a:p>
        <a:p>
          <a:pPr algn="ctr"/>
          <a:r>
            <a:rPr kumimoji="0" lang="en-US" sz="2000" b="1" i="0" u="none" strike="noStrike" kern="0" cap="none" spc="0" normalizeH="0" baseline="0" noProof="0">
              <a:ln>
                <a:noFill/>
              </a:ln>
              <a:solidFill>
                <a:prstClr val="black"/>
              </a:solidFill>
              <a:effectLst/>
              <a:uLnTx/>
              <a:uFillTx/>
              <a:latin typeface="Candara" panose="020E0502030303020204" pitchFamily="34" charset="0"/>
              <a:ea typeface="+mn-ea"/>
              <a:cs typeface="+mn-cs"/>
            </a:rPr>
            <a:t>HOME CHILD CARE PROVIDERS</a:t>
          </a:r>
          <a:endParaRPr lang="en-US" sz="2000" b="1">
            <a:latin typeface="Candara" panose="020E0502030303020204" pitchFamily="34" charset="0"/>
          </a:endParaRPr>
        </a:p>
      </xdr:txBody>
    </xdr:sp>
    <xdr:clientData/>
  </xdr:twoCellAnchor>
  <xdr:oneCellAnchor>
    <xdr:from>
      <xdr:col>3</xdr:col>
      <xdr:colOff>1508760</xdr:colOff>
      <xdr:row>1</xdr:row>
      <xdr:rowOff>830580</xdr:rowOff>
    </xdr:from>
    <xdr:ext cx="6819900" cy="609013"/>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695700" y="1127760"/>
          <a:ext cx="6819900" cy="609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Candara" panose="020E0502030303020204" pitchFamily="34" charset="0"/>
            </a:rPr>
            <a:t>Please complete the following table.  All fields shown in green are required in order to complete the calculations.  Tips for completion are shown when you select the column headers (titles).  </a:t>
          </a:r>
        </a:p>
        <a:p>
          <a:r>
            <a:rPr lang="en-US" sz="1100">
              <a:solidFill>
                <a:schemeClr val="dk1"/>
              </a:solidFill>
              <a:effectLst/>
              <a:latin typeface="Candara" panose="020E0502030303020204" pitchFamily="34" charset="0"/>
              <a:ea typeface="+mn-ea"/>
              <a:cs typeface="+mn-cs"/>
            </a:rPr>
            <a:t>Please direct any questions, or submit your completed application to </a:t>
          </a:r>
          <a:r>
            <a:rPr lang="en-US" sz="1100" b="1">
              <a:solidFill>
                <a:schemeClr val="dk1"/>
              </a:solidFill>
              <a:effectLst/>
              <a:latin typeface="Candara" panose="020E0502030303020204" pitchFamily="34" charset="0"/>
              <a:ea typeface="+mn-ea"/>
              <a:cs typeface="+mn-cs"/>
            </a:rPr>
            <a:t>csfundingrequest@dnssab.ca</a:t>
          </a:r>
          <a:r>
            <a:rPr lang="en-US" sz="1100">
              <a:solidFill>
                <a:schemeClr val="dk1"/>
              </a:solidFill>
              <a:effectLst/>
              <a:latin typeface="Candara" panose="020E0502030303020204" pitchFamily="34" charset="0"/>
              <a:ea typeface="+mn-ea"/>
              <a:cs typeface="+mn-cs"/>
            </a:rPr>
            <a:t>.</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00000000}" name="WEG_CB" displayName="WEG_CB" ref="B9:P109" totalsRowShown="0" headerRowDxfId="40" dataDxfId="39">
  <autoFilter ref="B9:P109" xr:uid="{00000000-0009-0000-0100-00005B000000}"/>
  <tableColumns count="15">
    <tableColumn id="2" xr3:uid="{00000000-0010-0000-0000-000002000000}" name="No." dataDxfId="38"/>
    <tableColumn id="3" xr3:uid="{00000000-0010-0000-0000-000003000000}" name="Unique Staff ID" dataDxfId="37"/>
    <tableColumn id="4" xr3:uid="{00000000-0010-0000-0000-000004000000}" name="New Position created during Jan 1 - Dec 31? (YES / NO)" dataDxfId="36"/>
    <tableColumn id="1" xr3:uid="{00000000-0010-0000-0000-000001000000}" name="Qualification" dataDxfId="35"/>
    <tableColumn id="5" xr3:uid="{00000000-0010-0000-0000-000005000000}" name="Position" dataDxfId="34"/>
    <tableColumn id="6" xr3:uid="{00000000-0010-0000-0000-000006000000}" name="Base Hourly Wage" dataDxfId="33" dataCellStyle="Currency"/>
    <tableColumn id="7" xr3:uid="{00000000-0010-0000-0000-000007000000}" name="Regular Hours per Week" dataDxfId="32" dataCellStyle="Comma 3"/>
    <tableColumn id="15" xr3:uid="{00000000-0010-0000-0000-00000F000000}" name="Weeks Worked in Year" dataDxfId="31" dataCellStyle="Comma 3"/>
    <tableColumn id="8" xr3:uid="{00000000-0010-0000-0000-000008000000}" name="% of Time in Eligible Position" dataDxfId="30" dataCellStyle="Percent"/>
    <tableColumn id="9" xr3:uid="{00000000-0010-0000-0000-000009000000}" name="Eligibility Status" dataDxfId="29">
      <calculatedColumnFormula>IF(  WEG_CB[[#This Row],[% of Time in Eligible Position]] &gt;= 0.25,  IF(  WEG_CB[[#This Row],[Eligibility Rate per Hour ]] &gt;= 2,  "Full",  IF(  WEG_CB[[#This Row],[Eligibility Rate per Hour ]] &gt; 0,  "Partial",  "None"  )  ),  "None")</calculatedColumnFormula>
    </tableColumn>
    <tableColumn id="10" xr3:uid="{00000000-0010-0000-0000-00000A000000}" name="Eligibility Rate per Hour " dataDxfId="28" dataCellStyle="Currency">
      <calculatedColumnFormula xml:space="preserve">  MIN(  WEG_CB_Threshold  -  MIN(  WEG_CB[[#This Row],[Base Hourly Wage]], WEG_CB_Threshold  ), 2 )</calculatedColumnFormula>
    </tableColumn>
    <tableColumn id="11" xr3:uid="{00000000-0010-0000-0000-00000B000000}" name="Eligible FTE" dataDxfId="27" dataCellStyle="Comma 3">
      <calculatedColumnFormula xml:space="preserve">  WEG_CB[[#This Row],[Regular Hours per Week]]  *  WEG_CB[[#This Row],[Weeks Worked in Year]]  *  WEG_CB[[#This Row],[% of Time in Eligible Position]]  /  FTE_Hrs</calculatedColumnFormula>
    </tableColumn>
    <tableColumn id="12" xr3:uid="{00000000-0010-0000-0000-00000C000000}" name="Salary Component" dataDxfId="26" dataCellStyle="Currency">
      <calculatedColumnFormula xml:space="preserve">  IF(  COUNTBLANK(  WEG_CB[[#This Row],[Unique Staff ID]:[% of Time in Eligible Position]]) = 0,  WEG_CB[[#This Row],[Regular Hours per Week]]  *  WEG_CB[[#This Row],[Weeks Worked in Year]]  *  WEG_CB[[#This Row],[% of Time in Eligible Position]]  *  WEG_CB[[#This Row],[Eligibility Rate per Hour ]], 0  )</calculatedColumnFormula>
    </tableColumn>
    <tableColumn id="13" xr3:uid="{00000000-0010-0000-0000-00000D000000}" name="Statutory Benefit Component (17.5%) " dataDxfId="25" dataCellStyle="Currency">
      <calculatedColumnFormula>WEG_CB[[#This Row],[Salary Component]]*17.5%</calculatedColumnFormula>
    </tableColumn>
    <tableColumn id="14" xr3:uid="{00000000-0010-0000-0000-00000E000000}" name="Total Compensation" dataDxfId="24" dataCellStyle="Currency">
      <calculatedColumnFormula>WEG_CB[[#This Row],[Salary Component]]+WEG_CB[[#This Row],[Statutory Benefit Component (17.5%) ]]</calculatedColumnFormula>
    </tableColumn>
  </tableColumns>
  <tableStyleInfo name="Child Care Gree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01000000}" name="WEG_HM" displayName="WEG_HM" ref="B8:M108" totalsRowShown="0" headerRowDxfId="14" dataDxfId="13" tableBorderDxfId="12">
  <autoFilter ref="B8:M108" xr:uid="{00000000-0009-0000-0100-00005D000000}"/>
  <tableColumns count="12">
    <tableColumn id="2" xr3:uid="{00000000-0010-0000-0100-000002000000}" name="No." dataDxfId="11" dataCellStyle="Currency"/>
    <tableColumn id="3" xr3:uid="{00000000-0010-0000-0100-000003000000}" name="Provider Name" dataDxfId="10"/>
    <tableColumn id="4" xr3:uid="{00000000-0010-0000-0100-000004000000}" name="Provider Address" dataDxfId="9"/>
    <tableColumn id="5" xr3:uid="{00000000-0010-0000-0100-000005000000}" name="Agencies Worked With" dataDxfId="8"/>
    <tableColumn id="6" xr3:uid="{00000000-0010-0000-0100-000006000000}" name="Children Served" dataDxfId="7"/>
    <tableColumn id="7" xr3:uid="{00000000-0010-0000-0100-000007000000}" name="Daily Operating Hours" dataDxfId="6" dataCellStyle="Comma 2 2"/>
    <tableColumn id="8" xr3:uid="{00000000-0010-0000-0100-000008000000}" name="Days Worked in Year" dataDxfId="5" dataCellStyle="Comma 2 2"/>
    <tableColumn id="9" xr3:uid="{00000000-0010-0000-0100-000009000000}" name="Estimated Total Fees" dataDxfId="4" dataCellStyle="Currency"/>
    <tableColumn id="10" xr3:uid="{00000000-0010-0000-0100-00000A000000}" name="Average Base Daily Fee" dataDxfId="3" dataCellStyle="Currency">
      <calculatedColumnFormula>IFERROR(  ROUNDDOWN(  I9 / H9,  2 ),  "" )</calculatedColumnFormula>
    </tableColumn>
    <tableColumn id="11" xr3:uid="{00000000-0010-0000-0100-00000B000000}" name="Eligibility Status" dataDxfId="2" dataCellStyle="Currency">
      <calculatedColumnFormula>IF( F9 = "Only own children", "None",
IF( OR( G9 = "", I9 = "" ),  "",  IF( AND( G9 &lt;&gt; "",  I9 &lt;&gt; "" ),
IF( AND( G9 = "6 or more", J9 &lt;= WEG_HM_FULL_THRESH ), "Full",
IF( AND( G9 = "Less than 6", J9 &lt;= WEG_HM_PART_THRESH ), "Partial", "None" )))))</calculatedColumnFormula>
    </tableColumn>
    <tableColumn id="12" xr3:uid="{00000000-0010-0000-0100-00000C000000}" name="Qualifying Daily Rate" dataDxfId="1" dataCellStyle="Currency">
      <calculatedColumnFormula>IFERROR(  CHOOSE(  MATCH(  WEG_HM[[#This Row],[Eligibility Status]],  {"Full","Partial","None"},  0 ),  20, 10, 0 ), "" )</calculatedColumnFormula>
    </tableColumn>
    <tableColumn id="13" xr3:uid="{00000000-0010-0000-0100-00000D000000}" name="Maximum Grant Transfer" dataDxfId="0">
      <calculatedColumnFormula>IFERROR(  IF(  COUNTBLANK(  WEG_HM[[#This Row],[Provider Name]:[Estimated Total Fees]]  ) = 0,  L9 * H9,  0 ),  "" )</calculatedColumnFormula>
    </tableColumn>
  </tableColumns>
  <tableStyleInfo name="Child Care Green" showFirstColumn="0" showLastColumn="0" showRowStripes="1" showColumnStripes="0"/>
</table>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J47"/>
  <sheetViews>
    <sheetView showGridLines="0" showRowColHeaders="0" tabSelected="1" zoomScaleNormal="100" workbookViewId="0">
      <selection activeCell="J13" sqref="J13"/>
    </sheetView>
  </sheetViews>
  <sheetFormatPr defaultColWidth="0" defaultRowHeight="15" zeroHeight="1" x14ac:dyDescent="0.25"/>
  <cols>
    <col min="1" max="10" width="8.85546875" customWidth="1"/>
    <col min="11" max="16384" width="8.8554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algorithmName="SHA-512" hashValue="Y1PUrf09YAjlF7jGIYQ5zJxmM+PmWN7YMYB9XoXYKEoAyB7e9X3su/NInxhvSEsIuMMMUwPTN+GcCkWpDsdhsw==" saltValue="fwTAAt69IwS91s2de7GFUQ==" spinCount="100000" sheet="1"/>
  <printOptions horizont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0">
    <tabColor theme="6" tint="0.39997558519241921"/>
    <pageSetUpPr fitToPage="1"/>
  </sheetPr>
  <dimension ref="B2:Q85"/>
  <sheetViews>
    <sheetView showGridLines="0" showRowColHeaders="0" zoomScaleNormal="100" zoomScaleSheetLayoutView="40" zoomScalePageLayoutView="25" workbookViewId="0">
      <selection activeCell="J13" sqref="J13"/>
    </sheetView>
  </sheetViews>
  <sheetFormatPr defaultColWidth="9.140625" defaultRowHeight="15.75" x14ac:dyDescent="0.25"/>
  <cols>
    <col min="1" max="1" width="5.140625" style="1" customWidth="1"/>
    <col min="2" max="2" width="4.7109375" style="1" customWidth="1"/>
    <col min="3" max="3" width="30.140625" style="1" customWidth="1"/>
    <col min="4" max="7" width="15.5703125" style="1" customWidth="1"/>
    <col min="8" max="8" width="4.7109375" style="1" customWidth="1"/>
    <col min="9" max="9" width="6.7109375" style="1" customWidth="1"/>
    <col min="10" max="10" width="7" style="1" customWidth="1"/>
    <col min="11" max="15" width="17.7109375" style="1" customWidth="1"/>
    <col min="16" max="16" width="9.5703125" style="1" customWidth="1"/>
    <col min="17" max="17" width="9.140625" style="1"/>
    <col min="18" max="18" width="9.5703125" style="1" customWidth="1"/>
    <col min="19" max="19" width="9.140625" style="1"/>
    <col min="20" max="20" width="10.5703125" style="1" customWidth="1"/>
    <col min="21" max="16384" width="9.140625" style="1"/>
  </cols>
  <sheetData>
    <row r="2" spans="2:9" x14ac:dyDescent="0.25">
      <c r="B2" s="3"/>
      <c r="C2" s="3"/>
      <c r="D2" s="3"/>
      <c r="E2" s="3"/>
      <c r="F2" s="3"/>
      <c r="G2" s="3"/>
      <c r="H2" s="3"/>
      <c r="I2" s="3"/>
    </row>
    <row r="3" spans="2:9" ht="47.45" customHeight="1" x14ac:dyDescent="0.25">
      <c r="B3" s="76"/>
      <c r="C3" s="76"/>
      <c r="D3" s="76"/>
      <c r="E3" s="76"/>
      <c r="F3" s="76"/>
      <c r="G3" s="76"/>
      <c r="H3" s="76"/>
      <c r="I3" s="52"/>
    </row>
    <row r="4" spans="2:9" x14ac:dyDescent="0.25">
      <c r="B4" s="3"/>
      <c r="C4" s="6"/>
      <c r="D4" s="6"/>
      <c r="E4" s="6"/>
      <c r="F4" s="6"/>
      <c r="G4" s="6"/>
      <c r="H4" s="6"/>
    </row>
    <row r="5" spans="2:9" s="2" customFormat="1" ht="15" x14ac:dyDescent="0.25">
      <c r="B5" s="36"/>
      <c r="C5" s="37"/>
      <c r="D5" s="37"/>
      <c r="E5" s="37"/>
      <c r="F5" s="37"/>
      <c r="G5" s="37"/>
      <c r="H5" s="38"/>
    </row>
    <row r="6" spans="2:9" s="2" customFormat="1" ht="15" x14ac:dyDescent="0.25">
      <c r="B6" s="39"/>
      <c r="C6" s="51" t="s">
        <v>13</v>
      </c>
      <c r="D6" s="51"/>
      <c r="E6" s="75"/>
      <c r="F6" s="51"/>
      <c r="G6" s="152" t="s">
        <v>92</v>
      </c>
      <c r="H6" s="53"/>
    </row>
    <row r="7" spans="2:9" s="2" customFormat="1" ht="15" x14ac:dyDescent="0.25">
      <c r="B7" s="39"/>
      <c r="C7" s="40" t="s">
        <v>14</v>
      </c>
      <c r="D7" s="40"/>
      <c r="E7" s="40"/>
      <c r="F7" s="323"/>
      <c r="G7" s="323"/>
      <c r="H7" s="53"/>
    </row>
    <row r="8" spans="2:9" s="2" customFormat="1" ht="15" x14ac:dyDescent="0.25">
      <c r="B8" s="39"/>
      <c r="C8" s="40" t="s">
        <v>107</v>
      </c>
      <c r="D8" s="40"/>
      <c r="E8" s="40"/>
      <c r="F8" s="325"/>
      <c r="G8" s="325"/>
      <c r="H8" s="53"/>
    </row>
    <row r="9" spans="2:9" s="2" customFormat="1" ht="15" x14ac:dyDescent="0.25">
      <c r="B9" s="39"/>
      <c r="C9" s="40" t="s">
        <v>15</v>
      </c>
      <c r="D9" s="40"/>
      <c r="E9" s="40"/>
      <c r="F9" s="327"/>
      <c r="G9" s="327"/>
      <c r="H9" s="53"/>
    </row>
    <row r="10" spans="2:9" s="2" customFormat="1" ht="15" x14ac:dyDescent="0.25">
      <c r="B10" s="39"/>
      <c r="C10" s="40" t="s">
        <v>16</v>
      </c>
      <c r="D10" s="40"/>
      <c r="E10" s="40"/>
      <c r="F10" s="325"/>
      <c r="G10" s="325"/>
      <c r="H10" s="53"/>
    </row>
    <row r="11" spans="2:9" s="2" customFormat="1" ht="15" x14ac:dyDescent="0.25">
      <c r="B11" s="39"/>
      <c r="C11" s="41" t="s">
        <v>17</v>
      </c>
      <c r="D11" s="41"/>
      <c r="E11" s="41"/>
      <c r="F11" s="327"/>
      <c r="G11" s="327"/>
      <c r="H11" s="53"/>
    </row>
    <row r="12" spans="2:9" s="2" customFormat="1" ht="15" x14ac:dyDescent="0.25">
      <c r="B12" s="39"/>
      <c r="C12" s="42"/>
      <c r="D12" s="42"/>
      <c r="E12" s="42"/>
      <c r="F12" s="325"/>
      <c r="G12" s="325"/>
      <c r="H12" s="53"/>
    </row>
    <row r="13" spans="2:9" s="2" customFormat="1" ht="15" x14ac:dyDescent="0.25">
      <c r="B13" s="39"/>
      <c r="C13" s="42"/>
      <c r="D13" s="42"/>
      <c r="E13" s="42"/>
      <c r="F13" s="327"/>
      <c r="G13" s="327"/>
      <c r="H13" s="53"/>
    </row>
    <row r="14" spans="2:9" s="2" customFormat="1" ht="15" x14ac:dyDescent="0.25">
      <c r="B14" s="43"/>
      <c r="C14" s="44"/>
      <c r="D14" s="44"/>
      <c r="E14" s="44"/>
      <c r="F14" s="45"/>
      <c r="G14" s="45"/>
      <c r="H14" s="54"/>
    </row>
    <row r="15" spans="2:9" s="2" customFormat="1" ht="15" x14ac:dyDescent="0.25">
      <c r="B15" s="35"/>
      <c r="C15" s="42"/>
      <c r="D15" s="42"/>
      <c r="E15" s="42"/>
      <c r="F15" s="35"/>
      <c r="G15" s="35"/>
    </row>
    <row r="16" spans="2:9" s="2" customFormat="1" ht="15" x14ac:dyDescent="0.25">
      <c r="B16" s="36"/>
      <c r="C16" s="47"/>
      <c r="D16" s="47"/>
      <c r="E16" s="47"/>
      <c r="F16" s="48"/>
      <c r="G16" s="48"/>
      <c r="H16" s="55"/>
    </row>
    <row r="17" spans="2:8" s="2" customFormat="1" ht="15" x14ac:dyDescent="0.25">
      <c r="B17" s="39"/>
      <c r="C17" s="51" t="s">
        <v>18</v>
      </c>
      <c r="D17" s="51"/>
      <c r="E17" s="51"/>
      <c r="F17" s="51"/>
      <c r="G17" s="152" t="s">
        <v>93</v>
      </c>
      <c r="H17" s="53"/>
    </row>
    <row r="18" spans="2:8" s="2" customFormat="1" ht="15" x14ac:dyDescent="0.25">
      <c r="B18" s="39"/>
      <c r="C18" s="41" t="s">
        <v>19</v>
      </c>
      <c r="D18" s="41"/>
      <c r="E18" s="41"/>
      <c r="F18" s="323"/>
      <c r="G18" s="323"/>
      <c r="H18" s="53"/>
    </row>
    <row r="19" spans="2:8" s="2" customFormat="1" ht="15" x14ac:dyDescent="0.25">
      <c r="B19" s="39"/>
      <c r="C19" s="41" t="s">
        <v>20</v>
      </c>
      <c r="D19" s="41"/>
      <c r="E19" s="41"/>
      <c r="F19" s="324"/>
      <c r="G19" s="324"/>
      <c r="H19" s="53"/>
    </row>
    <row r="20" spans="2:8" s="2" customFormat="1" ht="15" x14ac:dyDescent="0.25">
      <c r="B20" s="39"/>
      <c r="C20" s="41" t="s">
        <v>85</v>
      </c>
      <c r="D20" s="41"/>
      <c r="E20" s="41"/>
      <c r="F20" s="323"/>
      <c r="G20" s="323"/>
      <c r="H20" s="53"/>
    </row>
    <row r="21" spans="2:8" s="2" customFormat="1" ht="15" x14ac:dyDescent="0.25">
      <c r="B21" s="39"/>
      <c r="C21" s="41" t="s">
        <v>21</v>
      </c>
      <c r="D21" s="41"/>
      <c r="E21" s="41"/>
      <c r="F21" s="326"/>
      <c r="G21" s="324"/>
      <c r="H21" s="53"/>
    </row>
    <row r="22" spans="2:8" s="2" customFormat="1" ht="15" x14ac:dyDescent="0.25">
      <c r="B22" s="43"/>
      <c r="C22" s="45"/>
      <c r="D22" s="45"/>
      <c r="E22" s="45"/>
      <c r="F22" s="45"/>
      <c r="G22" s="45"/>
      <c r="H22" s="54"/>
    </row>
    <row r="23" spans="2:8" s="2" customFormat="1" ht="15" x14ac:dyDescent="0.25">
      <c r="B23" s="35"/>
      <c r="C23" s="35"/>
      <c r="D23" s="35"/>
      <c r="E23" s="35"/>
      <c r="F23" s="35"/>
      <c r="G23" s="35"/>
    </row>
    <row r="24" spans="2:8" s="2" customFormat="1" ht="15" x14ac:dyDescent="0.25">
      <c r="B24" s="36"/>
      <c r="C24" s="48"/>
      <c r="D24" s="48"/>
      <c r="E24" s="48"/>
      <c r="F24" s="48"/>
      <c r="G24" s="48"/>
      <c r="H24" s="55"/>
    </row>
    <row r="25" spans="2:8" s="2" customFormat="1" ht="15" x14ac:dyDescent="0.25">
      <c r="B25" s="39"/>
      <c r="C25" s="51" t="s">
        <v>22</v>
      </c>
      <c r="D25" s="51"/>
      <c r="E25" s="51"/>
      <c r="F25" s="51"/>
      <c r="G25" s="152" t="s">
        <v>92</v>
      </c>
      <c r="H25" s="53"/>
    </row>
    <row r="26" spans="2:8" s="2" customFormat="1" ht="15" x14ac:dyDescent="0.25">
      <c r="B26" s="39"/>
      <c r="C26" s="41" t="s">
        <v>112</v>
      </c>
      <c r="D26" s="41"/>
      <c r="E26" s="41"/>
      <c r="F26" s="332"/>
      <c r="G26" s="332"/>
      <c r="H26" s="53"/>
    </row>
    <row r="27" spans="2:8" s="2" customFormat="1" ht="15" x14ac:dyDescent="0.25">
      <c r="B27" s="39"/>
      <c r="C27" s="41" t="s">
        <v>79</v>
      </c>
      <c r="D27" s="41"/>
      <c r="E27" s="41"/>
      <c r="F27" s="333"/>
      <c r="G27" s="333"/>
      <c r="H27" s="53"/>
    </row>
    <row r="28" spans="2:8" s="2" customFormat="1" ht="15" x14ac:dyDescent="0.25">
      <c r="B28" s="39"/>
      <c r="C28" s="41" t="s">
        <v>77</v>
      </c>
      <c r="D28" s="41"/>
      <c r="E28" s="41"/>
      <c r="F28" s="334"/>
      <c r="G28" s="334"/>
      <c r="H28" s="53"/>
    </row>
    <row r="29" spans="2:8" s="2" customFormat="1" ht="15" x14ac:dyDescent="0.25">
      <c r="B29" s="39"/>
      <c r="C29" s="41" t="s">
        <v>78</v>
      </c>
      <c r="D29" s="41"/>
      <c r="E29" s="41"/>
      <c r="F29" s="333"/>
      <c r="G29" s="333"/>
      <c r="H29" s="53"/>
    </row>
    <row r="30" spans="2:8" s="2" customFormat="1" ht="15" x14ac:dyDescent="0.25">
      <c r="B30" s="43"/>
      <c r="C30" s="49"/>
      <c r="D30" s="49"/>
      <c r="E30" s="49"/>
      <c r="F30" s="50"/>
      <c r="G30" s="50"/>
      <c r="H30" s="46"/>
    </row>
    <row r="32" spans="2:8" x14ac:dyDescent="0.25">
      <c r="B32" s="56"/>
      <c r="C32" s="57"/>
      <c r="D32" s="57"/>
      <c r="E32" s="57"/>
      <c r="F32" s="57"/>
      <c r="G32" s="57"/>
      <c r="H32" s="4"/>
    </row>
    <row r="33" spans="2:17" ht="15.6" customHeight="1" x14ac:dyDescent="0.25">
      <c r="B33" s="58"/>
      <c r="C33" s="51" t="s">
        <v>80</v>
      </c>
      <c r="D33" s="61"/>
      <c r="E33" s="61"/>
      <c r="F33" s="61"/>
      <c r="G33" s="61"/>
      <c r="H33" s="5"/>
    </row>
    <row r="34" spans="2:17" x14ac:dyDescent="0.25">
      <c r="B34" s="58"/>
      <c r="C34" s="98" t="s">
        <v>81</v>
      </c>
      <c r="D34" s="98"/>
      <c r="E34" s="98"/>
      <c r="F34" s="159"/>
      <c r="G34" s="180">
        <f>E77</f>
        <v>0</v>
      </c>
      <c r="H34" s="5"/>
    </row>
    <row r="35" spans="2:17" x14ac:dyDescent="0.25">
      <c r="B35" s="58"/>
      <c r="C35" s="98" t="s">
        <v>35</v>
      </c>
      <c r="D35" s="98"/>
      <c r="E35" s="98"/>
      <c r="F35" s="159"/>
      <c r="G35" s="171">
        <f>G77</f>
        <v>0</v>
      </c>
      <c r="H35" s="5"/>
    </row>
    <row r="36" spans="2:17" x14ac:dyDescent="0.25">
      <c r="B36" s="58"/>
      <c r="C36" s="98" t="s">
        <v>36</v>
      </c>
      <c r="D36" s="98"/>
      <c r="E36" s="98"/>
      <c r="F36" s="159"/>
      <c r="G36" s="172">
        <f>F77</f>
        <v>0</v>
      </c>
      <c r="H36" s="5"/>
    </row>
    <row r="37" spans="2:17" x14ac:dyDescent="0.25">
      <c r="B37" s="58"/>
      <c r="C37" s="98" t="s">
        <v>37</v>
      </c>
      <c r="D37" s="98"/>
      <c r="E37" s="98"/>
      <c r="F37" s="159"/>
      <c r="G37" s="170">
        <f>G34*150</f>
        <v>0</v>
      </c>
      <c r="H37" s="5"/>
    </row>
    <row r="38" spans="2:17" x14ac:dyDescent="0.25">
      <c r="B38" s="58"/>
      <c r="C38" s="162" t="s">
        <v>94</v>
      </c>
      <c r="D38" s="161"/>
      <c r="E38" s="161"/>
      <c r="F38" s="163"/>
      <c r="G38" s="160">
        <f>SUM(G35:G37)</f>
        <v>0</v>
      </c>
      <c r="H38" s="5"/>
    </row>
    <row r="39" spans="2:17" x14ac:dyDescent="0.25">
      <c r="B39" s="59"/>
      <c r="C39" s="63"/>
      <c r="D39" s="63"/>
      <c r="E39" s="63"/>
      <c r="F39" s="63"/>
      <c r="G39" s="63"/>
      <c r="H39" s="7"/>
    </row>
    <row r="40" spans="2:17" x14ac:dyDescent="0.25">
      <c r="C40" s="2"/>
      <c r="D40" s="2"/>
      <c r="E40" s="2"/>
      <c r="F40" s="2"/>
      <c r="G40" s="2"/>
      <c r="K40" s="24"/>
      <c r="L40" s="24"/>
      <c r="M40" s="24"/>
      <c r="N40" s="24"/>
      <c r="O40" s="24"/>
    </row>
    <row r="41" spans="2:17" x14ac:dyDescent="0.25">
      <c r="B41" s="25"/>
      <c r="C41" s="32"/>
      <c r="D41" s="32"/>
      <c r="E41" s="32"/>
      <c r="F41" s="32"/>
      <c r="G41" s="33"/>
      <c r="H41" s="34"/>
      <c r="I41" s="2"/>
      <c r="M41" s="24"/>
      <c r="N41" s="24"/>
      <c r="O41" s="24"/>
      <c r="P41" s="24"/>
      <c r="Q41" s="24"/>
    </row>
    <row r="42" spans="2:17" x14ac:dyDescent="0.25">
      <c r="B42" s="26"/>
      <c r="C42" s="153" t="s">
        <v>23</v>
      </c>
      <c r="D42" s="153"/>
      <c r="E42" s="153"/>
      <c r="F42" s="153"/>
      <c r="G42" s="156"/>
      <c r="H42" s="27"/>
      <c r="I42" s="2"/>
      <c r="M42" s="24"/>
      <c r="N42" s="24"/>
      <c r="O42" s="24"/>
      <c r="P42" s="24"/>
      <c r="Q42" s="24"/>
    </row>
    <row r="43" spans="2:17" x14ac:dyDescent="0.25">
      <c r="B43" s="26"/>
      <c r="C43" s="154" t="s">
        <v>24</v>
      </c>
      <c r="G43" s="157">
        <f>COUNTIFS(WEG_CB[Position],"RECE",WEG_CB[Eligibility Status],"None")</f>
        <v>0</v>
      </c>
      <c r="H43" s="27"/>
      <c r="I43" s="2"/>
      <c r="M43" s="24"/>
      <c r="N43" s="24"/>
      <c r="O43" s="24"/>
      <c r="P43" s="24"/>
      <c r="Q43" s="24"/>
    </row>
    <row r="44" spans="2:17" x14ac:dyDescent="0.25">
      <c r="B44" s="26"/>
      <c r="C44" s="154" t="s">
        <v>25</v>
      </c>
      <c r="G44" s="158">
        <f>SUM(  COUNTIFS(WEG_CB[Position],  {"NON-RECE","DIRECTOR APPROVED","APPRENTICE ECE"},  WEG_CB[Eligibility Status],  "None")  )</f>
        <v>0</v>
      </c>
      <c r="H44" s="27"/>
      <c r="I44" s="2"/>
      <c r="M44" s="24"/>
      <c r="N44" s="24"/>
      <c r="O44" s="24"/>
      <c r="P44" s="24"/>
      <c r="Q44" s="24"/>
    </row>
    <row r="45" spans="2:17" x14ac:dyDescent="0.25">
      <c r="B45" s="26"/>
      <c r="C45" s="154" t="s">
        <v>26</v>
      </c>
      <c r="G45" s="157">
        <f>COUNTIFS(  WEG_CB[Position],  "Supervisor",  WEG_CB[Eligibility Status],  "None"  )</f>
        <v>0</v>
      </c>
      <c r="H45" s="27"/>
      <c r="I45" s="2"/>
      <c r="M45" s="24"/>
      <c r="N45" s="24"/>
      <c r="O45" s="24"/>
      <c r="P45" s="24"/>
      <c r="Q45" s="24"/>
    </row>
    <row r="46" spans="2:17" x14ac:dyDescent="0.25">
      <c r="B46" s="26"/>
      <c r="C46" s="154" t="s">
        <v>27</v>
      </c>
      <c r="G46" s="158">
        <f>COUNTIFS(  WEG_CB[Position],  "Home Visitor",  WEG_CB[Eligibility Status],  "None"  )</f>
        <v>0</v>
      </c>
      <c r="H46" s="27"/>
      <c r="I46" s="2"/>
      <c r="M46" s="24"/>
      <c r="N46" s="24"/>
      <c r="O46" s="24"/>
      <c r="P46" s="24"/>
      <c r="Q46" s="24"/>
    </row>
    <row r="47" spans="2:17" x14ac:dyDescent="0.25">
      <c r="B47" s="26"/>
      <c r="C47" s="154" t="s">
        <v>105</v>
      </c>
      <c r="G47" s="157">
        <f>SUM(  COUNTIFS(  WEG_CB[Position],{"ADMINISTRATOR","EXECUTIVE DIRECTOR","OTHER"},  WEG_CB[Eligibility Status],  "None"  )  )</f>
        <v>0</v>
      </c>
      <c r="H47" s="27"/>
      <c r="I47" s="2"/>
      <c r="M47" s="24"/>
      <c r="N47" s="24"/>
      <c r="O47" s="24"/>
      <c r="P47" s="24"/>
      <c r="Q47" s="24"/>
    </row>
    <row r="48" spans="2:17" x14ac:dyDescent="0.25">
      <c r="B48" s="26"/>
      <c r="C48" s="155" t="str">
        <f>"*Hourly rate exceeds cap of $"&amp;WEG_CB_Threshold</f>
        <v>*Hourly rate exceeds cap of $30.59</v>
      </c>
      <c r="G48" s="28"/>
      <c r="H48" s="27"/>
      <c r="I48" s="2"/>
      <c r="M48" s="24"/>
      <c r="N48" s="24"/>
      <c r="O48" s="24"/>
      <c r="P48" s="24"/>
      <c r="Q48" s="24"/>
    </row>
    <row r="49" spans="2:17" x14ac:dyDescent="0.25">
      <c r="B49" s="29"/>
      <c r="C49" s="30"/>
      <c r="D49" s="30"/>
      <c r="E49" s="30"/>
      <c r="F49" s="30"/>
      <c r="G49" s="30"/>
      <c r="H49" s="31"/>
      <c r="I49" s="2"/>
      <c r="M49" s="24"/>
      <c r="N49" s="24"/>
      <c r="O49" s="24"/>
      <c r="P49" s="24"/>
      <c r="Q49" s="24"/>
    </row>
    <row r="50" spans="2:17" x14ac:dyDescent="0.25">
      <c r="C50" s="2"/>
      <c r="D50" s="2"/>
      <c r="E50" s="2"/>
      <c r="F50" s="2"/>
      <c r="G50" s="2"/>
      <c r="K50" s="24"/>
      <c r="L50" s="24"/>
      <c r="M50" s="24"/>
      <c r="N50" s="24"/>
      <c r="O50" s="24"/>
    </row>
    <row r="51" spans="2:17" x14ac:dyDescent="0.25">
      <c r="B51" s="56"/>
      <c r="C51" s="64"/>
      <c r="D51" s="64"/>
      <c r="E51" s="64"/>
      <c r="F51" s="64"/>
      <c r="G51" s="64"/>
      <c r="H51" s="4"/>
    </row>
    <row r="52" spans="2:17" ht="15.6" customHeight="1" x14ac:dyDescent="0.25">
      <c r="B52" s="58"/>
      <c r="C52" s="51" t="s">
        <v>106</v>
      </c>
      <c r="D52" s="61"/>
      <c r="E52" s="61"/>
      <c r="F52" s="61"/>
      <c r="G52" s="61"/>
      <c r="H52" s="5"/>
    </row>
    <row r="53" spans="2:17" x14ac:dyDescent="0.25">
      <c r="B53" s="58"/>
      <c r="C53" s="62"/>
      <c r="D53" s="62"/>
      <c r="E53" s="62"/>
      <c r="F53" s="62" t="s">
        <v>31</v>
      </c>
      <c r="G53" s="62" t="s">
        <v>32</v>
      </c>
      <c r="H53" s="5"/>
    </row>
    <row r="54" spans="2:17" ht="30" x14ac:dyDescent="0.25">
      <c r="B54" s="58"/>
      <c r="C54" s="65" t="s">
        <v>33</v>
      </c>
      <c r="D54" s="66" t="s">
        <v>0</v>
      </c>
      <c r="E54" s="65" t="s">
        <v>34</v>
      </c>
      <c r="F54" s="65" t="s">
        <v>82</v>
      </c>
      <c r="G54" s="65" t="s">
        <v>83</v>
      </c>
      <c r="H54" s="5"/>
    </row>
    <row r="55" spans="2:17" x14ac:dyDescent="0.25">
      <c r="B55" s="58"/>
      <c r="C55" s="164" t="s">
        <v>101</v>
      </c>
      <c r="D55" s="67" t="s">
        <v>98</v>
      </c>
      <c r="E55" s="68">
        <f>'Centre-Based Agency Worksheet'!M112</f>
        <v>0</v>
      </c>
      <c r="F55" s="69">
        <f>'Centre-Based Agency Worksheet'!N112</f>
        <v>0</v>
      </c>
      <c r="G55" s="69">
        <f>'Centre-Based Agency Worksheet'!O112</f>
        <v>0</v>
      </c>
      <c r="H55" s="5"/>
    </row>
    <row r="56" spans="2:17" x14ac:dyDescent="0.25">
      <c r="B56" s="58"/>
      <c r="C56" s="165"/>
      <c r="D56" s="70" t="s">
        <v>1</v>
      </c>
      <c r="E56" s="71">
        <f>'Centre-Based Agency Worksheet'!M113</f>
        <v>0</v>
      </c>
      <c r="F56" s="72">
        <f>'Centre-Based Agency Worksheet'!N113</f>
        <v>0</v>
      </c>
      <c r="G56" s="72">
        <f>'Centre-Based Agency Worksheet'!O113</f>
        <v>0</v>
      </c>
      <c r="H56" s="5"/>
    </row>
    <row r="57" spans="2:17" x14ac:dyDescent="0.25">
      <c r="B57" s="58"/>
      <c r="C57" s="165"/>
      <c r="D57" s="67" t="s">
        <v>99</v>
      </c>
      <c r="E57" s="68">
        <f>'Centre-Based Agency Worksheet'!M114</f>
        <v>0</v>
      </c>
      <c r="F57" s="69">
        <f>'Centre-Based Agency Worksheet'!N114</f>
        <v>0</v>
      </c>
      <c r="G57" s="69">
        <f>'Centre-Based Agency Worksheet'!O114</f>
        <v>0</v>
      </c>
      <c r="H57" s="5"/>
    </row>
    <row r="58" spans="2:17" x14ac:dyDescent="0.25">
      <c r="B58" s="58"/>
      <c r="C58" s="165"/>
      <c r="D58" s="70" t="s">
        <v>5</v>
      </c>
      <c r="E58" s="71">
        <f>'Centre-Based Agency Worksheet'!M115</f>
        <v>0</v>
      </c>
      <c r="F58" s="72">
        <f>'Centre-Based Agency Worksheet'!N115</f>
        <v>0</v>
      </c>
      <c r="G58" s="72">
        <f>'Centre-Based Agency Worksheet'!O115</f>
        <v>0</v>
      </c>
      <c r="H58" s="5"/>
    </row>
    <row r="59" spans="2:17" x14ac:dyDescent="0.25">
      <c r="B59" s="58"/>
      <c r="C59" s="175"/>
      <c r="D59" s="177" t="s">
        <v>104</v>
      </c>
      <c r="E59" s="68">
        <f>'Centre-Based Agency Worksheet'!M116</f>
        <v>0</v>
      </c>
      <c r="F59" s="69">
        <f>'Centre-Based Agency Worksheet'!N116</f>
        <v>0</v>
      </c>
      <c r="G59" s="69">
        <f>'Centre-Based Agency Worksheet'!O116</f>
        <v>0</v>
      </c>
      <c r="H59" s="5"/>
    </row>
    <row r="60" spans="2:17" x14ac:dyDescent="0.25">
      <c r="B60" s="58"/>
      <c r="C60" s="166" t="s">
        <v>102</v>
      </c>
      <c r="D60" s="70" t="s">
        <v>98</v>
      </c>
      <c r="E60" s="71">
        <f>'Centre-Based Agency Worksheet'!M117</f>
        <v>0</v>
      </c>
      <c r="F60" s="72">
        <f>'Centre-Based Agency Worksheet'!N117</f>
        <v>0</v>
      </c>
      <c r="G60" s="72">
        <f>'Centre-Based Agency Worksheet'!O117</f>
        <v>0</v>
      </c>
      <c r="H60" s="5"/>
    </row>
    <row r="61" spans="2:17" x14ac:dyDescent="0.25">
      <c r="B61" s="58"/>
      <c r="C61" s="167"/>
      <c r="D61" s="67" t="s">
        <v>1</v>
      </c>
      <c r="E61" s="68">
        <f>'Centre-Based Agency Worksheet'!M118</f>
        <v>0</v>
      </c>
      <c r="F61" s="69">
        <f>'Centre-Based Agency Worksheet'!N118</f>
        <v>0</v>
      </c>
      <c r="G61" s="69">
        <f>'Centre-Based Agency Worksheet'!O118</f>
        <v>0</v>
      </c>
      <c r="H61" s="5"/>
    </row>
    <row r="62" spans="2:17" x14ac:dyDescent="0.25">
      <c r="B62" s="58"/>
      <c r="C62" s="167"/>
      <c r="D62" s="70" t="s">
        <v>99</v>
      </c>
      <c r="E62" s="71">
        <f>'Centre-Based Agency Worksheet'!M119</f>
        <v>0</v>
      </c>
      <c r="F62" s="72">
        <f>'Centre-Based Agency Worksheet'!N119</f>
        <v>0</v>
      </c>
      <c r="G62" s="72">
        <f>'Centre-Based Agency Worksheet'!O119</f>
        <v>0</v>
      </c>
      <c r="H62" s="5"/>
    </row>
    <row r="63" spans="2:17" x14ac:dyDescent="0.25">
      <c r="B63" s="58"/>
      <c r="C63" s="167"/>
      <c r="D63" s="67" t="s">
        <v>5</v>
      </c>
      <c r="E63" s="68">
        <f>'Centre-Based Agency Worksheet'!M120</f>
        <v>0</v>
      </c>
      <c r="F63" s="69">
        <f>'Centre-Based Agency Worksheet'!N120</f>
        <v>0</v>
      </c>
      <c r="G63" s="69">
        <f>'Centre-Based Agency Worksheet'!O120</f>
        <v>0</v>
      </c>
      <c r="H63" s="5"/>
    </row>
    <row r="64" spans="2:17" x14ac:dyDescent="0.25">
      <c r="B64" s="58"/>
      <c r="C64" s="178"/>
      <c r="D64" s="176" t="s">
        <v>104</v>
      </c>
      <c r="E64" s="71">
        <f>'Centre-Based Agency Worksheet'!M121</f>
        <v>0</v>
      </c>
      <c r="F64" s="72">
        <f>'Centre-Based Agency Worksheet'!N121</f>
        <v>0</v>
      </c>
      <c r="G64" s="72">
        <f>'Centre-Based Agency Worksheet'!O121</f>
        <v>0</v>
      </c>
      <c r="H64" s="5"/>
    </row>
    <row r="65" spans="2:8" x14ac:dyDescent="0.25">
      <c r="B65" s="58"/>
      <c r="C65" s="179" t="s">
        <v>7</v>
      </c>
      <c r="D65" s="73" t="s">
        <v>7</v>
      </c>
      <c r="E65" s="74">
        <f>SUBTOTAL(9,E55:E63)</f>
        <v>0</v>
      </c>
      <c r="F65" s="173">
        <f>SUBTOTAL(9,F55:F63)</f>
        <v>0</v>
      </c>
      <c r="G65" s="173">
        <f>SUBTOTAL(9,G55:G63)</f>
        <v>0</v>
      </c>
      <c r="H65" s="5"/>
    </row>
    <row r="66" spans="2:8" x14ac:dyDescent="0.25">
      <c r="B66" s="58"/>
      <c r="C66" s="164" t="s">
        <v>100</v>
      </c>
      <c r="D66" s="67" t="s">
        <v>98</v>
      </c>
      <c r="E66" s="68">
        <f>'Centre-Based Agency Worksheet'!M123</f>
        <v>0</v>
      </c>
      <c r="F66" s="69">
        <f>'Centre-Based Agency Worksheet'!N123</f>
        <v>0</v>
      </c>
      <c r="G66" s="69">
        <f>'Centre-Based Agency Worksheet'!O123</f>
        <v>0</v>
      </c>
      <c r="H66" s="5"/>
    </row>
    <row r="67" spans="2:8" x14ac:dyDescent="0.25">
      <c r="B67" s="58"/>
      <c r="C67" s="165"/>
      <c r="D67" s="70" t="s">
        <v>1</v>
      </c>
      <c r="E67" s="71">
        <f>'Centre-Based Agency Worksheet'!M124</f>
        <v>0</v>
      </c>
      <c r="F67" s="72">
        <f>'Centre-Based Agency Worksheet'!N124</f>
        <v>0</v>
      </c>
      <c r="G67" s="72">
        <f>'Centre-Based Agency Worksheet'!O124</f>
        <v>0</v>
      </c>
      <c r="H67" s="5"/>
    </row>
    <row r="68" spans="2:8" x14ac:dyDescent="0.25">
      <c r="B68" s="58"/>
      <c r="C68" s="165"/>
      <c r="D68" s="67" t="s">
        <v>99</v>
      </c>
      <c r="E68" s="68">
        <f>'Centre-Based Agency Worksheet'!M125</f>
        <v>0</v>
      </c>
      <c r="F68" s="69">
        <f>'Centre-Based Agency Worksheet'!N125</f>
        <v>0</v>
      </c>
      <c r="G68" s="69">
        <f>'Centre-Based Agency Worksheet'!O125</f>
        <v>0</v>
      </c>
      <c r="H68" s="5"/>
    </row>
    <row r="69" spans="2:8" x14ac:dyDescent="0.25">
      <c r="B69" s="58"/>
      <c r="C69" s="165"/>
      <c r="D69" s="70" t="s">
        <v>5</v>
      </c>
      <c r="E69" s="71">
        <f>'Centre-Based Agency Worksheet'!M126</f>
        <v>0</v>
      </c>
      <c r="F69" s="72">
        <f>'Centre-Based Agency Worksheet'!N126</f>
        <v>0</v>
      </c>
      <c r="G69" s="72">
        <f>'Centre-Based Agency Worksheet'!O126</f>
        <v>0</v>
      </c>
      <c r="H69" s="5"/>
    </row>
    <row r="70" spans="2:8" x14ac:dyDescent="0.25">
      <c r="B70" s="58"/>
      <c r="C70" s="175"/>
      <c r="D70" s="177" t="s">
        <v>104</v>
      </c>
      <c r="E70" s="68">
        <f>'Centre-Based Agency Worksheet'!M127</f>
        <v>0</v>
      </c>
      <c r="F70" s="69">
        <f>'Centre-Based Agency Worksheet'!N127</f>
        <v>0</v>
      </c>
      <c r="G70" s="69">
        <f>'Centre-Based Agency Worksheet'!O127</f>
        <v>0</v>
      </c>
      <c r="H70" s="5"/>
    </row>
    <row r="71" spans="2:8" x14ac:dyDescent="0.25">
      <c r="B71" s="58"/>
      <c r="C71" s="166" t="s">
        <v>103</v>
      </c>
      <c r="D71" s="70" t="s">
        <v>98</v>
      </c>
      <c r="E71" s="71">
        <f>'Centre-Based Agency Worksheet'!M128</f>
        <v>0</v>
      </c>
      <c r="F71" s="72">
        <f>'Centre-Based Agency Worksheet'!N128</f>
        <v>0</v>
      </c>
      <c r="G71" s="72">
        <f>'Centre-Based Agency Worksheet'!O128</f>
        <v>0</v>
      </c>
      <c r="H71" s="5"/>
    </row>
    <row r="72" spans="2:8" x14ac:dyDescent="0.25">
      <c r="B72" s="58"/>
      <c r="C72" s="167"/>
      <c r="D72" s="67" t="s">
        <v>1</v>
      </c>
      <c r="E72" s="68">
        <f>'Centre-Based Agency Worksheet'!M129</f>
        <v>0</v>
      </c>
      <c r="F72" s="69">
        <f>'Centre-Based Agency Worksheet'!N129</f>
        <v>0</v>
      </c>
      <c r="G72" s="69">
        <f>'Centre-Based Agency Worksheet'!O129</f>
        <v>0</v>
      </c>
      <c r="H72" s="5"/>
    </row>
    <row r="73" spans="2:8" x14ac:dyDescent="0.25">
      <c r="B73" s="58"/>
      <c r="C73" s="167"/>
      <c r="D73" s="70" t="s">
        <v>99</v>
      </c>
      <c r="E73" s="71">
        <f>'Centre-Based Agency Worksheet'!M130</f>
        <v>0</v>
      </c>
      <c r="F73" s="72">
        <f>'Centre-Based Agency Worksheet'!N130</f>
        <v>0</v>
      </c>
      <c r="G73" s="72">
        <f>'Centre-Based Agency Worksheet'!O130</f>
        <v>0</v>
      </c>
      <c r="H73" s="5"/>
    </row>
    <row r="74" spans="2:8" x14ac:dyDescent="0.25">
      <c r="B74" s="58"/>
      <c r="C74" s="167"/>
      <c r="D74" s="67" t="s">
        <v>5</v>
      </c>
      <c r="E74" s="68">
        <f>'Centre-Based Agency Worksheet'!M131</f>
        <v>0</v>
      </c>
      <c r="F74" s="69">
        <f>'Centre-Based Agency Worksheet'!N131</f>
        <v>0</v>
      </c>
      <c r="G74" s="69">
        <f>'Centre-Based Agency Worksheet'!O131</f>
        <v>0</v>
      </c>
      <c r="H74" s="5"/>
    </row>
    <row r="75" spans="2:8" x14ac:dyDescent="0.25">
      <c r="B75" s="58"/>
      <c r="C75" s="178"/>
      <c r="D75" s="176" t="s">
        <v>104</v>
      </c>
      <c r="E75" s="71">
        <f>'Centre-Based Agency Worksheet'!M132</f>
        <v>0</v>
      </c>
      <c r="F75" s="72">
        <f>'Centre-Based Agency Worksheet'!N132</f>
        <v>0</v>
      </c>
      <c r="G75" s="72">
        <f>'Centre-Based Agency Worksheet'!O132</f>
        <v>0</v>
      </c>
      <c r="H75" s="5"/>
    </row>
    <row r="76" spans="2:8" x14ac:dyDescent="0.25">
      <c r="B76" s="58"/>
      <c r="C76" s="179" t="s">
        <v>7</v>
      </c>
      <c r="D76" s="73" t="s">
        <v>7</v>
      </c>
      <c r="E76" s="74">
        <f>SUBTOTAL(9,E66:E74)</f>
        <v>0</v>
      </c>
      <c r="F76" s="173">
        <f>SUBTOTAL(9,F66:F74)</f>
        <v>0</v>
      </c>
      <c r="G76" s="173">
        <f>SUBTOTAL(9,G66:G74)</f>
        <v>0</v>
      </c>
      <c r="H76" s="5"/>
    </row>
    <row r="77" spans="2:8" x14ac:dyDescent="0.25">
      <c r="B77" s="58"/>
      <c r="C77" s="168" t="s">
        <v>53</v>
      </c>
      <c r="D77" s="169"/>
      <c r="E77" s="88">
        <f>SUBTOTAL(9,E55:E76)</f>
        <v>0</v>
      </c>
      <c r="F77" s="89">
        <f>SUBTOTAL(9,F55:F76)</f>
        <v>0</v>
      </c>
      <c r="G77" s="89">
        <f>SUBTOTAL(9,G55:G76)</f>
        <v>0</v>
      </c>
      <c r="H77" s="5"/>
    </row>
    <row r="78" spans="2:8" x14ac:dyDescent="0.25">
      <c r="B78" s="59"/>
      <c r="C78" s="60"/>
      <c r="D78" s="60"/>
      <c r="E78" s="60"/>
      <c r="F78" s="60"/>
      <c r="G78" s="60"/>
      <c r="H78" s="7"/>
    </row>
    <row r="80" spans="2:8" x14ac:dyDescent="0.25">
      <c r="B80" s="91"/>
      <c r="C80" s="92"/>
      <c r="D80" s="92"/>
      <c r="E80" s="92"/>
      <c r="F80" s="92"/>
      <c r="G80" s="92"/>
      <c r="H80" s="12"/>
    </row>
    <row r="81" spans="2:8" x14ac:dyDescent="0.25">
      <c r="B81" s="93"/>
      <c r="C81" s="95" t="s">
        <v>11</v>
      </c>
      <c r="D81" s="96"/>
      <c r="E81" s="96"/>
      <c r="F81" s="96"/>
      <c r="G81" s="16"/>
      <c r="H81" s="13"/>
    </row>
    <row r="82" spans="2:8" x14ac:dyDescent="0.25">
      <c r="B82" s="93"/>
      <c r="C82" s="17" t="s">
        <v>90</v>
      </c>
      <c r="D82" s="97"/>
      <c r="E82" s="328"/>
      <c r="F82" s="328"/>
      <c r="G82" s="329"/>
      <c r="H82" s="13"/>
    </row>
    <row r="83" spans="2:8" x14ac:dyDescent="0.25">
      <c r="B83" s="93"/>
      <c r="C83" s="17" t="s">
        <v>30</v>
      </c>
      <c r="D83" s="97"/>
      <c r="E83" s="330"/>
      <c r="F83" s="330"/>
      <c r="G83" s="331"/>
      <c r="H83" s="13"/>
    </row>
    <row r="84" spans="2:8" x14ac:dyDescent="0.25">
      <c r="B84" s="93"/>
      <c r="C84" s="18"/>
      <c r="D84" s="19"/>
      <c r="E84" s="19"/>
      <c r="F84" s="19"/>
      <c r="G84" s="20"/>
      <c r="H84" s="13"/>
    </row>
    <row r="85" spans="2:8" x14ac:dyDescent="0.25">
      <c r="B85" s="94"/>
      <c r="C85" s="14"/>
      <c r="D85" s="14"/>
      <c r="E85" s="14"/>
      <c r="F85" s="14"/>
      <c r="G85" s="14"/>
      <c r="H85" s="15"/>
    </row>
  </sheetData>
  <sheetProtection algorithmName="SHA-512" hashValue="EEA73ZscR2P29+hlcp1ToyDirDG/0J8yjqO24/pBCYLFrb6/rt1IMA3HTyI3tBqdeAkADOlERsHaYc4wEckk+Q==" saltValue="yFxEJFhCUtmiHmvt5wA+Uw==" spinCount="100000" sheet="1"/>
  <dataConsolidate link="1"/>
  <mergeCells count="17">
    <mergeCell ref="E82:G82"/>
    <mergeCell ref="E83:G83"/>
    <mergeCell ref="F26:G26"/>
    <mergeCell ref="F27:G27"/>
    <mergeCell ref="F28:G28"/>
    <mergeCell ref="F29:G29"/>
    <mergeCell ref="F18:G18"/>
    <mergeCell ref="F19:G19"/>
    <mergeCell ref="F7:G7"/>
    <mergeCell ref="F8:G8"/>
    <mergeCell ref="F21:G21"/>
    <mergeCell ref="F9:G9"/>
    <mergeCell ref="F10:G10"/>
    <mergeCell ref="F11:G11"/>
    <mergeCell ref="F12:G12"/>
    <mergeCell ref="F13:G13"/>
    <mergeCell ref="F20:G20"/>
  </mergeCells>
  <conditionalFormatting sqref="H26:H29 H18 H19:U21 H7:H13 O5:V5 N6:U18 N22:U29 P32:W32 O30:V31 A51:J51 A1:W3 A4:V4 A32:J32 A30:I31 A5:I5 A26:F29 A18:F19 A7:F13 A6:H6 A20:E21 A80:A85 A22:H25 A14:H17 Q39:V40 S41:X49 K40:O40 K50:O50 M41:Q49 D41:H42 B49:H49 P33:U38 A33:A50 A52:A68 I52:V59 I60:I68 A78:I79 A86:I98 J60:V90 I80:I85 A69:B77 H69:I77 C43:C48 G43:H48 Q50:V51">
    <cfRule type="expression" dxfId="54" priority="11">
      <formula>AND(CELL("protect",A1), Show_Locked = 1)</formula>
    </cfRule>
  </conditionalFormatting>
  <conditionalFormatting sqref="C33:G33 C38:G38 C34:F37 C52:G77">
    <cfRule type="expression" dxfId="53" priority="9">
      <formula>AND(CELL("protect",C33), Show_Locked = 1)</formula>
    </cfRule>
  </conditionalFormatting>
  <conditionalFormatting sqref="G34">
    <cfRule type="expression" dxfId="52" priority="6">
      <formula>AND(CELL("protect",G34), ConFmt = TRUE)</formula>
    </cfRule>
  </conditionalFormatting>
  <conditionalFormatting sqref="G36:G37">
    <cfRule type="expression" dxfId="51" priority="5">
      <formula>AND(CELL("protect",G36), ConFmt = TRUE)</formula>
    </cfRule>
  </conditionalFormatting>
  <conditionalFormatting sqref="F20:F21">
    <cfRule type="expression" dxfId="50" priority="4">
      <formula>AND(CELL("protect",F20), Show_Locked = 1)</formula>
    </cfRule>
  </conditionalFormatting>
  <conditionalFormatting sqref="C81:G81 C84:G84 C82:E83">
    <cfRule type="expression" dxfId="49" priority="2">
      <formula>AND(CELL("protect",C81), Show_Locked=1)</formula>
    </cfRule>
  </conditionalFormatting>
  <conditionalFormatting sqref="B43:B48 B41:C42">
    <cfRule type="expression" dxfId="48" priority="1">
      <formula>AND(CELL("protect",B41), Show_Locked = 1)</formula>
    </cfRule>
  </conditionalFormatting>
  <dataValidations count="6">
    <dataValidation type="list" allowBlank="1" showInputMessage="1" showErrorMessage="1" sqref="F10" xr:uid="{00000000-0002-0000-0100-000000000000}">
      <formula1>"Non-Profit Operation, For-Profit Operation, Directly Operated"</formula1>
    </dataValidation>
    <dataValidation type="whole" operator="greaterThanOrEqual" allowBlank="1" showInputMessage="1" showErrorMessage="1" errorTitle="Invalid Entry" error="Please enter whole numbers, zero or greater." sqref="F26:G29" xr:uid="{00000000-0002-0000-0100-000001000000}">
      <formula1>0</formula1>
    </dataValidation>
    <dataValidation type="whole" operator="greaterThanOrEqual" allowBlank="1" showInputMessage="1" showErrorMessage="1" sqref="F9:G9" xr:uid="{00000000-0002-0000-0100-000002000000}">
      <formula1>0</formula1>
    </dataValidation>
    <dataValidation type="whole" operator="greaterThanOrEqual" allowBlank="1" showInputMessage="1" showErrorMessage="1" errorTitle="Invalid Entry" error="Enter numbers only." sqref="F20:G20" xr:uid="{00000000-0002-0000-0100-000003000000}">
      <formula1>0</formula1>
    </dataValidation>
    <dataValidation type="custom" allowBlank="1" showInputMessage="1" showErrorMessage="1" errorTitle="Invalid Entry" error="Entry includes invalid characters.  Numbers only please." prompt="Please enter 10 digits only." sqref="F19:G19" xr:uid="{00000000-0002-0000-0100-000004000000}">
      <formula1>AND(ISNUMBER(F19),LEN(F19)=10)</formula1>
    </dataValidation>
    <dataValidation type="custom" allowBlank="1" showInputMessage="1" showErrorMessage="1" errorTitle="Invalid Entry" error="Please enter a valid email address." sqref="F21:G21" xr:uid="{00000000-0002-0000-0100-000005000000}">
      <formula1>ISNUMBER(MATCH("*@*.?*",F21,0))</formula1>
    </dataValidation>
  </dataValidations>
  <printOptions horizontalCentered="1"/>
  <pageMargins left="0.25" right="0.25" top="1.25" bottom="0.5" header="0.3" footer="0.3"/>
  <pageSetup paperSize="5" scale="65" fitToWidth="0" orientation="portrait" blackAndWhite="1" r:id="rId1"/>
  <headerFooter>
    <oddHeader>&amp;C&amp;G</oddHeader>
    <oddFooter>Page &amp;P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3">
    <tabColor theme="6" tint="0.39997558519241921"/>
    <pageSetUpPr fitToPage="1"/>
  </sheetPr>
  <dimension ref="A1:Q136"/>
  <sheetViews>
    <sheetView showGridLines="0" showRowColHeaders="0" zoomScaleNormal="100" zoomScaleSheetLayoutView="40" zoomScalePageLayoutView="25" workbookViewId="0">
      <selection activeCell="J13" sqref="J13"/>
    </sheetView>
  </sheetViews>
  <sheetFormatPr defaultColWidth="9.140625" defaultRowHeight="15" x14ac:dyDescent="0.25"/>
  <cols>
    <col min="1" max="1" width="4.7109375" style="98" customWidth="1"/>
    <col min="2" max="2" width="6.42578125" style="98" customWidth="1"/>
    <col min="3" max="3" width="18.7109375" style="98" customWidth="1"/>
    <col min="4" max="4" width="20.42578125" style="98" customWidth="1"/>
    <col min="5" max="5" width="19.85546875" style="98" bestFit="1" customWidth="1"/>
    <col min="6" max="6" width="19.7109375" style="98" bestFit="1" customWidth="1"/>
    <col min="7" max="9" width="10.5703125" style="98" customWidth="1"/>
    <col min="10" max="10" width="11.7109375" style="98" customWidth="1"/>
    <col min="11" max="11" width="10.7109375" style="98" customWidth="1"/>
    <col min="12" max="12" width="11.7109375" style="98" customWidth="1"/>
    <col min="13" max="13" width="8.5703125" style="98" customWidth="1"/>
    <col min="14" max="14" width="12.140625" style="98" customWidth="1"/>
    <col min="15" max="15" width="12.28515625" style="98" customWidth="1"/>
    <col min="16" max="16" width="14.28515625" style="98" customWidth="1"/>
    <col min="17" max="16384" width="9.140625" style="98"/>
  </cols>
  <sheetData>
    <row r="1" spans="1:17" s="9" customFormat="1" ht="15.75" x14ac:dyDescent="0.25"/>
    <row r="2" spans="1:17" s="9" customFormat="1" ht="68.45" customHeight="1" x14ac:dyDescent="0.25">
      <c r="A2" s="8"/>
      <c r="B2" s="86"/>
      <c r="C2" s="86"/>
      <c r="D2" s="86"/>
      <c r="E2" s="86"/>
      <c r="F2" s="86"/>
      <c r="G2" s="86"/>
      <c r="H2" s="86"/>
      <c r="I2" s="86"/>
      <c r="J2" s="86"/>
      <c r="K2" s="86"/>
      <c r="L2" s="86"/>
      <c r="M2" s="86"/>
      <c r="N2" s="86"/>
      <c r="O2" s="86"/>
    </row>
    <row r="3" spans="1:17" s="11" customFormat="1" ht="18" customHeight="1" x14ac:dyDescent="0.25">
      <c r="A3" s="10"/>
      <c r="B3" s="85"/>
      <c r="C3" s="22"/>
      <c r="D3" s="22"/>
      <c r="E3" s="22"/>
      <c r="F3" s="22"/>
      <c r="G3" s="22"/>
      <c r="H3" s="22"/>
      <c r="I3" s="22"/>
      <c r="J3" s="22"/>
      <c r="K3" s="22"/>
      <c r="L3" s="22"/>
      <c r="M3" s="22"/>
      <c r="N3" s="22"/>
      <c r="O3" s="22"/>
    </row>
    <row r="4" spans="1:17" s="9" customFormat="1" ht="18.75" x14ac:dyDescent="0.25">
      <c r="A4" s="8"/>
      <c r="B4" s="87"/>
      <c r="C4" s="87"/>
      <c r="D4" s="87"/>
      <c r="E4" s="87"/>
      <c r="F4" s="87"/>
      <c r="G4" s="87"/>
      <c r="H4" s="87"/>
      <c r="I4" s="87"/>
      <c r="J4" s="87"/>
      <c r="K4" s="87"/>
      <c r="L4" s="87"/>
      <c r="M4" s="87"/>
      <c r="N4" s="87"/>
      <c r="O4" s="87"/>
    </row>
    <row r="5" spans="1:17" s="11" customFormat="1" ht="18" customHeight="1" x14ac:dyDescent="0.25">
      <c r="A5" s="10"/>
      <c r="B5" s="85"/>
      <c r="C5" s="22"/>
      <c r="D5" s="22"/>
      <c r="E5" s="22"/>
      <c r="F5" s="22"/>
      <c r="G5" s="22"/>
      <c r="H5" s="22"/>
      <c r="I5" s="22"/>
      <c r="J5" s="22"/>
      <c r="K5" s="22"/>
      <c r="L5" s="22"/>
      <c r="M5" s="22"/>
      <c r="N5" s="22"/>
      <c r="O5" s="22"/>
    </row>
    <row r="6" spans="1:17" s="11" customFormat="1" ht="22.5" customHeight="1" x14ac:dyDescent="0.25">
      <c r="A6" s="10"/>
      <c r="B6" s="22"/>
      <c r="C6" s="22"/>
      <c r="D6" s="22"/>
      <c r="E6" s="22"/>
      <c r="F6" s="22"/>
      <c r="G6" s="22"/>
      <c r="H6" s="22"/>
      <c r="I6" s="22"/>
      <c r="J6" s="22"/>
      <c r="K6" s="22"/>
      <c r="L6" s="22"/>
      <c r="M6" s="22"/>
      <c r="N6" s="22"/>
      <c r="O6" s="22"/>
    </row>
    <row r="7" spans="1:17" ht="39.75" customHeight="1" x14ac:dyDescent="0.25">
      <c r="A7" s="242"/>
      <c r="B7" s="243" t="s">
        <v>38</v>
      </c>
      <c r="C7" s="243"/>
      <c r="D7" s="243"/>
      <c r="E7" s="243"/>
      <c r="F7" s="243"/>
      <c r="G7" s="243"/>
      <c r="H7" s="243"/>
      <c r="I7" s="243"/>
      <c r="J7" s="243"/>
      <c r="K7" s="243"/>
      <c r="L7" s="243"/>
      <c r="M7" s="243"/>
      <c r="N7" s="243"/>
      <c r="O7" s="243"/>
      <c r="P7" s="243"/>
    </row>
    <row r="8" spans="1:17" ht="26.25" customHeight="1" x14ac:dyDescent="0.25">
      <c r="A8" s="242"/>
      <c r="B8" s="244" t="s">
        <v>39</v>
      </c>
      <c r="C8" s="244"/>
      <c r="D8" s="244"/>
      <c r="E8" s="244"/>
      <c r="F8" s="245"/>
      <c r="G8" s="246" t="s">
        <v>76</v>
      </c>
      <c r="H8" s="244"/>
      <c r="I8" s="244"/>
      <c r="J8" s="245"/>
      <c r="K8" s="246" t="s">
        <v>40</v>
      </c>
      <c r="L8" s="244"/>
      <c r="M8" s="244"/>
      <c r="N8" s="244"/>
      <c r="O8" s="244"/>
      <c r="P8" s="244"/>
    </row>
    <row r="9" spans="1:17" s="99" customFormat="1" ht="60" x14ac:dyDescent="0.25">
      <c r="A9" s="247"/>
      <c r="B9" s="77" t="s">
        <v>41</v>
      </c>
      <c r="C9" s="78" t="s">
        <v>75</v>
      </c>
      <c r="D9" s="78" t="s">
        <v>84</v>
      </c>
      <c r="E9" s="78" t="s">
        <v>96</v>
      </c>
      <c r="F9" s="78" t="s">
        <v>9</v>
      </c>
      <c r="G9" s="78" t="s">
        <v>73</v>
      </c>
      <c r="H9" s="78" t="s">
        <v>95</v>
      </c>
      <c r="I9" s="78" t="s">
        <v>74</v>
      </c>
      <c r="J9" s="78" t="s">
        <v>10</v>
      </c>
      <c r="K9" s="78" t="s">
        <v>42</v>
      </c>
      <c r="L9" s="78" t="s">
        <v>43</v>
      </c>
      <c r="M9" s="78" t="s">
        <v>97</v>
      </c>
      <c r="N9" s="78" t="s">
        <v>36</v>
      </c>
      <c r="O9" s="78" t="s">
        <v>44</v>
      </c>
      <c r="P9" s="78" t="s">
        <v>45</v>
      </c>
      <c r="Q9" s="122"/>
    </row>
    <row r="10" spans="1:17" x14ac:dyDescent="0.25">
      <c r="A10" s="242"/>
      <c r="B10" s="79">
        <v>1</v>
      </c>
      <c r="C10" s="80"/>
      <c r="D10" s="80"/>
      <c r="E10" s="80"/>
      <c r="F10" s="80"/>
      <c r="G10" s="81"/>
      <c r="H10" s="82"/>
      <c r="I10" s="82"/>
      <c r="J10" s="174"/>
      <c r="K10" s="314" t="str">
        <f>IF(  WEG_CB[[#This Row],[% of Time in Eligible Position]] &gt;= 0.25,  IF(  WEG_CB[[#This Row],[Eligibility Rate per Hour ]] &gt;= 2,  "Full",  IF(  WEG_CB[[#This Row],[Eligibility Rate per Hour ]] &gt; 0,  "Partial",  "None"  )  ),  "None")</f>
        <v>None</v>
      </c>
      <c r="L10" s="315">
        <f xml:space="preserve">  MIN(  WEG_CB_Threshold  -  MIN(  WEG_CB[[#This Row],[Base Hourly Wage]], WEG_CB_Threshold  ), 2 )</f>
        <v>0</v>
      </c>
      <c r="M10" s="316">
        <f xml:space="preserve">  WEG_CB[[#This Row],[Regular Hours per Week]]  *  WEG_CB[[#This Row],[Weeks Worked in Year]]  *  WEG_CB[[#This Row],[% of Time in Eligible Position]]  /  FTE_Hrs</f>
        <v>0</v>
      </c>
      <c r="N10" s="317">
        <f xml:space="preserve">  IF(  COUNTBLANK(  WEG_CB[[#This Row],[Unique Staff ID]:[% of Time in Eligible Position]]) = 0,  WEG_CB[[#This Row],[Regular Hours per Week]]  *  WEG_CB[[#This Row],[Weeks Worked in Year]]  *  WEG_CB[[#This Row],[% of Time in Eligible Position]]  *  WEG_CB[[#This Row],[Eligibility Rate per Hour ]], 0  )</f>
        <v>0</v>
      </c>
      <c r="O10" s="317">
        <f xml:space="preserve">  WEG_CB[[#This Row],[Salary Component]]  *  17.5%</f>
        <v>0</v>
      </c>
      <c r="P10" s="317">
        <f xml:space="preserve">  WEG_CB[[#This Row],[Salary Component]]  +  WEG_CB[[#This Row],[Statutory Benefit Component (17.5%) ]]</f>
        <v>0</v>
      </c>
      <c r="Q10" s="248"/>
    </row>
    <row r="11" spans="1:17" x14ac:dyDescent="0.25">
      <c r="A11" s="242"/>
      <c r="B11" s="83">
        <v>2</v>
      </c>
      <c r="C11" s="80"/>
      <c r="D11" s="80"/>
      <c r="E11" s="80"/>
      <c r="F11" s="80"/>
      <c r="G11" s="81"/>
      <c r="H11" s="82"/>
      <c r="I11" s="82"/>
      <c r="J11" s="174"/>
      <c r="K11" s="318" t="str">
        <f>IF(  WEG_CB[[#This Row],[% of Time in Eligible Position]] &gt;= 0.25,  IF(  WEG_CB[[#This Row],[Eligibility Rate per Hour ]] &gt;= 2,  "Full",  IF(  WEG_CB[[#This Row],[Eligibility Rate per Hour ]] &gt; 0,  "Partial",  "None"  )  ),  "None")</f>
        <v>None</v>
      </c>
      <c r="L11" s="319">
        <f xml:space="preserve">  MIN(  WEG_CB_Threshold  -  MIN(  WEG_CB[[#This Row],[Base Hourly Wage]], WEG_CB_Threshold  ), 2 )</f>
        <v>0</v>
      </c>
      <c r="M11" s="320">
        <f xml:space="preserve">  WEG_CB[[#This Row],[Regular Hours per Week]]  *  WEG_CB[[#This Row],[Weeks Worked in Year]]  *  WEG_CB[[#This Row],[% of Time in Eligible Position]]  /  FTE_Hrs</f>
        <v>0</v>
      </c>
      <c r="N11" s="321">
        <f xml:space="preserve">  IF(  COUNTBLANK(  WEG_CB[[#This Row],[Unique Staff ID]:[% of Time in Eligible Position]]) = 0,  WEG_CB[[#This Row],[Regular Hours per Week]]  *  WEG_CB[[#This Row],[Weeks Worked in Year]]  *  WEG_CB[[#This Row],[% of Time in Eligible Position]]  *  WEG_CB[[#This Row],[Eligibility Rate per Hour ]], 0  )</f>
        <v>0</v>
      </c>
      <c r="O11" s="321">
        <f xml:space="preserve">  WEG_CB[[#This Row],[Salary Component]]  *  17.5%</f>
        <v>0</v>
      </c>
      <c r="P11" s="321">
        <f xml:space="preserve">  WEG_CB[[#This Row],[Salary Component]]  +  WEG_CB[[#This Row],[Statutory Benefit Component (17.5%) ]]</f>
        <v>0</v>
      </c>
      <c r="Q11" s="248"/>
    </row>
    <row r="12" spans="1:17" x14ac:dyDescent="0.25">
      <c r="A12" s="242"/>
      <c r="B12" s="79">
        <v>3</v>
      </c>
      <c r="C12" s="80"/>
      <c r="D12" s="80"/>
      <c r="E12" s="80"/>
      <c r="F12" s="80"/>
      <c r="G12" s="81"/>
      <c r="H12" s="82"/>
      <c r="I12" s="82"/>
      <c r="J12" s="174"/>
      <c r="K12" s="314" t="str">
        <f>IF(  WEG_CB[[#This Row],[% of Time in Eligible Position]] &gt;= 0.25,  IF(  WEG_CB[[#This Row],[Eligibility Rate per Hour ]] &gt;= 2,  "Full",  IF(  WEG_CB[[#This Row],[Eligibility Rate per Hour ]] &gt; 0,  "Partial",  "None"  )  ),  "None")</f>
        <v>None</v>
      </c>
      <c r="L12" s="315">
        <f xml:space="preserve">  MIN(  WEG_CB_Threshold  -  MIN(  WEG_CB[[#This Row],[Base Hourly Wage]], WEG_CB_Threshold  ), 2 )</f>
        <v>0</v>
      </c>
      <c r="M12" s="316">
        <f xml:space="preserve">  WEG_CB[[#This Row],[Regular Hours per Week]]  *  WEG_CB[[#This Row],[Weeks Worked in Year]]  *  WEG_CB[[#This Row],[% of Time in Eligible Position]]  /  FTE_Hrs</f>
        <v>0</v>
      </c>
      <c r="N12" s="317">
        <f xml:space="preserve">  IF(  COUNTBLANK(  WEG_CB[[#This Row],[Unique Staff ID]:[% of Time in Eligible Position]]) = 0,  WEG_CB[[#This Row],[Regular Hours per Week]]  *  WEG_CB[[#This Row],[Weeks Worked in Year]]  *  WEG_CB[[#This Row],[% of Time in Eligible Position]]  *  WEG_CB[[#This Row],[Eligibility Rate per Hour ]], 0  )</f>
        <v>0</v>
      </c>
      <c r="O12" s="317">
        <f xml:space="preserve">  WEG_CB[[#This Row],[Salary Component]]  *  17.5%</f>
        <v>0</v>
      </c>
      <c r="P12" s="317">
        <f xml:space="preserve">  WEG_CB[[#This Row],[Salary Component]]  +  WEG_CB[[#This Row],[Statutory Benefit Component (17.5%) ]]</f>
        <v>0</v>
      </c>
      <c r="Q12" s="248"/>
    </row>
    <row r="13" spans="1:17" x14ac:dyDescent="0.25">
      <c r="A13" s="242"/>
      <c r="B13" s="83">
        <v>4</v>
      </c>
      <c r="C13" s="80"/>
      <c r="D13" s="80"/>
      <c r="E13" s="80"/>
      <c r="F13" s="80"/>
      <c r="G13" s="81"/>
      <c r="H13" s="82"/>
      <c r="I13" s="82"/>
      <c r="J13" s="174"/>
      <c r="K13" s="318" t="str">
        <f>IF(  WEG_CB[[#This Row],[% of Time in Eligible Position]] &gt;= 0.25,  IF(  WEG_CB[[#This Row],[Eligibility Rate per Hour ]] &gt;= 2,  "Full",  IF(  WEG_CB[[#This Row],[Eligibility Rate per Hour ]] &gt; 0,  "Partial",  "None"  )  ),  "None")</f>
        <v>None</v>
      </c>
      <c r="L13" s="319">
        <f xml:space="preserve">  MIN(  WEG_CB_Threshold  -  MIN(  WEG_CB[[#This Row],[Base Hourly Wage]], WEG_CB_Threshold  ), 2 )</f>
        <v>0</v>
      </c>
      <c r="M13" s="320">
        <f xml:space="preserve">  WEG_CB[[#This Row],[Regular Hours per Week]]  *  WEG_CB[[#This Row],[Weeks Worked in Year]]  *  WEG_CB[[#This Row],[% of Time in Eligible Position]]  /  FTE_Hrs</f>
        <v>0</v>
      </c>
      <c r="N13" s="321">
        <f xml:space="preserve">  IF(  COUNTBLANK(  WEG_CB[[#This Row],[Unique Staff ID]:[% of Time in Eligible Position]]) = 0,  WEG_CB[[#This Row],[Regular Hours per Week]]  *  WEG_CB[[#This Row],[Weeks Worked in Year]]  *  WEG_CB[[#This Row],[% of Time in Eligible Position]]  *  WEG_CB[[#This Row],[Eligibility Rate per Hour ]], 0  )</f>
        <v>0</v>
      </c>
      <c r="O13" s="321">
        <f xml:space="preserve">  WEG_CB[[#This Row],[Salary Component]]  *  17.5%</f>
        <v>0</v>
      </c>
      <c r="P13" s="321">
        <f xml:space="preserve">  WEG_CB[[#This Row],[Salary Component]]  +  WEG_CB[[#This Row],[Statutory Benefit Component (17.5%) ]]</f>
        <v>0</v>
      </c>
      <c r="Q13" s="248"/>
    </row>
    <row r="14" spans="1:17" x14ac:dyDescent="0.25">
      <c r="A14" s="242"/>
      <c r="B14" s="79">
        <v>5</v>
      </c>
      <c r="C14" s="80"/>
      <c r="D14" s="80"/>
      <c r="E14" s="80"/>
      <c r="F14" s="80"/>
      <c r="G14" s="81"/>
      <c r="H14" s="82"/>
      <c r="I14" s="82"/>
      <c r="J14" s="174"/>
      <c r="K14" s="314" t="str">
        <f>IF(  WEG_CB[[#This Row],[% of Time in Eligible Position]] &gt;= 0.25,  IF(  WEG_CB[[#This Row],[Eligibility Rate per Hour ]] &gt;= 2,  "Full",  IF(  WEG_CB[[#This Row],[Eligibility Rate per Hour ]] &gt; 0,  "Partial",  "None"  )  ),  "None")</f>
        <v>None</v>
      </c>
      <c r="L14" s="315">
        <f xml:space="preserve">  MIN(  WEG_CB_Threshold  -  MIN(  WEG_CB[[#This Row],[Base Hourly Wage]], WEG_CB_Threshold  ), 2 )</f>
        <v>0</v>
      </c>
      <c r="M14" s="316">
        <f xml:space="preserve">  WEG_CB[[#This Row],[Regular Hours per Week]]  *  WEG_CB[[#This Row],[Weeks Worked in Year]]  *  WEG_CB[[#This Row],[% of Time in Eligible Position]]  /  FTE_Hrs</f>
        <v>0</v>
      </c>
      <c r="N14" s="317">
        <f xml:space="preserve">  IF(  COUNTBLANK(  WEG_CB[[#This Row],[Unique Staff ID]:[% of Time in Eligible Position]]) = 0,  WEG_CB[[#This Row],[Regular Hours per Week]]  *  WEG_CB[[#This Row],[Weeks Worked in Year]]  *  WEG_CB[[#This Row],[% of Time in Eligible Position]]  *  WEG_CB[[#This Row],[Eligibility Rate per Hour ]], 0  )</f>
        <v>0</v>
      </c>
      <c r="O14" s="317">
        <f xml:space="preserve">  WEG_CB[[#This Row],[Salary Component]]  *  17.5%</f>
        <v>0</v>
      </c>
      <c r="P14" s="317">
        <f xml:space="preserve">  WEG_CB[[#This Row],[Salary Component]]  +  WEG_CB[[#This Row],[Statutory Benefit Component (17.5%) ]]</f>
        <v>0</v>
      </c>
      <c r="Q14" s="248"/>
    </row>
    <row r="15" spans="1:17" x14ac:dyDescent="0.25">
      <c r="A15" s="242"/>
      <c r="B15" s="83">
        <v>6</v>
      </c>
      <c r="C15" s="80"/>
      <c r="D15" s="80"/>
      <c r="E15" s="80"/>
      <c r="F15" s="80"/>
      <c r="G15" s="81"/>
      <c r="H15" s="82"/>
      <c r="I15" s="82"/>
      <c r="J15" s="174"/>
      <c r="K15" s="318" t="str">
        <f>IF(  WEG_CB[[#This Row],[% of Time in Eligible Position]] &gt;= 0.25,  IF(  WEG_CB[[#This Row],[Eligibility Rate per Hour ]] &gt;= 2,  "Full",  IF(  WEG_CB[[#This Row],[Eligibility Rate per Hour ]] &gt; 0,  "Partial",  "None"  )  ),  "None")</f>
        <v>None</v>
      </c>
      <c r="L15" s="319">
        <f xml:space="preserve">  MIN(  WEG_CB_Threshold  -  MIN(  WEG_CB[[#This Row],[Base Hourly Wage]], WEG_CB_Threshold  ), 2 )</f>
        <v>0</v>
      </c>
      <c r="M15" s="320">
        <f xml:space="preserve">  WEG_CB[[#This Row],[Regular Hours per Week]]  *  WEG_CB[[#This Row],[Weeks Worked in Year]]  *  WEG_CB[[#This Row],[% of Time in Eligible Position]]  /  FTE_Hrs</f>
        <v>0</v>
      </c>
      <c r="N15" s="321">
        <f xml:space="preserve">  IF(  COUNTBLANK(  WEG_CB[[#This Row],[Unique Staff ID]:[% of Time in Eligible Position]]) = 0,  WEG_CB[[#This Row],[Regular Hours per Week]]  *  WEG_CB[[#This Row],[Weeks Worked in Year]]  *  WEG_CB[[#This Row],[% of Time in Eligible Position]]  *  WEG_CB[[#This Row],[Eligibility Rate per Hour ]], 0  )</f>
        <v>0</v>
      </c>
      <c r="O15" s="321">
        <f xml:space="preserve">  WEG_CB[[#This Row],[Salary Component]]  *  17.5%</f>
        <v>0</v>
      </c>
      <c r="P15" s="321">
        <f xml:space="preserve">  WEG_CB[[#This Row],[Salary Component]]  +  WEG_CB[[#This Row],[Statutory Benefit Component (17.5%) ]]</f>
        <v>0</v>
      </c>
      <c r="Q15" s="248"/>
    </row>
    <row r="16" spans="1:17" x14ac:dyDescent="0.25">
      <c r="A16" s="242"/>
      <c r="B16" s="79">
        <v>7</v>
      </c>
      <c r="C16" s="80"/>
      <c r="D16" s="80"/>
      <c r="E16" s="80"/>
      <c r="F16" s="80"/>
      <c r="G16" s="81"/>
      <c r="H16" s="82"/>
      <c r="I16" s="82"/>
      <c r="J16" s="174"/>
      <c r="K16" s="314" t="str">
        <f>IF(  WEG_CB[[#This Row],[% of Time in Eligible Position]] &gt;= 0.25,  IF(  WEG_CB[[#This Row],[Eligibility Rate per Hour ]] &gt;= 2,  "Full",  IF(  WEG_CB[[#This Row],[Eligibility Rate per Hour ]] &gt; 0,  "Partial",  "None"  )  ),  "None")</f>
        <v>None</v>
      </c>
      <c r="L16" s="315">
        <f xml:space="preserve">  MIN(  WEG_CB_Threshold  -  MIN(  WEG_CB[[#This Row],[Base Hourly Wage]], WEG_CB_Threshold  ), 2 )</f>
        <v>0</v>
      </c>
      <c r="M16" s="316">
        <f xml:space="preserve">  WEG_CB[[#This Row],[Regular Hours per Week]]  *  WEG_CB[[#This Row],[Weeks Worked in Year]]  *  WEG_CB[[#This Row],[% of Time in Eligible Position]]  /  FTE_Hrs</f>
        <v>0</v>
      </c>
      <c r="N16" s="317">
        <f xml:space="preserve">  IF(  COUNTBLANK(  WEG_CB[[#This Row],[Unique Staff ID]:[% of Time in Eligible Position]]) = 0,  WEG_CB[[#This Row],[Regular Hours per Week]]  *  WEG_CB[[#This Row],[Weeks Worked in Year]]  *  WEG_CB[[#This Row],[% of Time in Eligible Position]]  *  WEG_CB[[#This Row],[Eligibility Rate per Hour ]], 0  )</f>
        <v>0</v>
      </c>
      <c r="O16" s="317">
        <f xml:space="preserve">  WEG_CB[[#This Row],[Salary Component]]  *  17.5%</f>
        <v>0</v>
      </c>
      <c r="P16" s="317">
        <f xml:space="preserve">  WEG_CB[[#This Row],[Salary Component]]  +  WEG_CB[[#This Row],[Statutory Benefit Component (17.5%) ]]</f>
        <v>0</v>
      </c>
      <c r="Q16" s="248"/>
    </row>
    <row r="17" spans="1:17" x14ac:dyDescent="0.25">
      <c r="A17" s="242"/>
      <c r="B17" s="83">
        <v>8</v>
      </c>
      <c r="C17" s="80"/>
      <c r="D17" s="80"/>
      <c r="E17" s="80"/>
      <c r="F17" s="80"/>
      <c r="G17" s="81"/>
      <c r="H17" s="82"/>
      <c r="I17" s="82"/>
      <c r="J17" s="174"/>
      <c r="K17" s="318" t="str">
        <f>IF(  WEG_CB[[#This Row],[% of Time in Eligible Position]] &gt;= 0.25,  IF(  WEG_CB[[#This Row],[Eligibility Rate per Hour ]] &gt;= 2,  "Full",  IF(  WEG_CB[[#This Row],[Eligibility Rate per Hour ]] &gt; 0,  "Partial",  "None"  )  ),  "None")</f>
        <v>None</v>
      </c>
      <c r="L17" s="319">
        <f xml:space="preserve">  MIN(  WEG_CB_Threshold  -  MIN(  WEG_CB[[#This Row],[Base Hourly Wage]], WEG_CB_Threshold  ), 2 )</f>
        <v>0</v>
      </c>
      <c r="M17" s="320">
        <f xml:space="preserve">  WEG_CB[[#This Row],[Regular Hours per Week]]  *  WEG_CB[[#This Row],[Weeks Worked in Year]]  *  WEG_CB[[#This Row],[% of Time in Eligible Position]]  /  FTE_Hrs</f>
        <v>0</v>
      </c>
      <c r="N17" s="321">
        <f xml:space="preserve">  IF(  COUNTBLANK(  WEG_CB[[#This Row],[Unique Staff ID]:[% of Time in Eligible Position]]) = 0,  WEG_CB[[#This Row],[Regular Hours per Week]]  *  WEG_CB[[#This Row],[Weeks Worked in Year]]  *  WEG_CB[[#This Row],[% of Time in Eligible Position]]  *  WEG_CB[[#This Row],[Eligibility Rate per Hour ]], 0  )</f>
        <v>0</v>
      </c>
      <c r="O17" s="321">
        <f xml:space="preserve">  WEG_CB[[#This Row],[Salary Component]]  *  17.5%</f>
        <v>0</v>
      </c>
      <c r="P17" s="321">
        <f xml:space="preserve">  WEG_CB[[#This Row],[Salary Component]]  +  WEG_CB[[#This Row],[Statutory Benefit Component (17.5%) ]]</f>
        <v>0</v>
      </c>
      <c r="Q17" s="248"/>
    </row>
    <row r="18" spans="1:17" x14ac:dyDescent="0.25">
      <c r="A18" s="242"/>
      <c r="B18" s="79">
        <v>9</v>
      </c>
      <c r="C18" s="80"/>
      <c r="D18" s="80"/>
      <c r="E18" s="80"/>
      <c r="F18" s="80"/>
      <c r="G18" s="81"/>
      <c r="H18" s="82"/>
      <c r="I18" s="82"/>
      <c r="J18" s="174"/>
      <c r="K18" s="314" t="str">
        <f>IF(  WEG_CB[[#This Row],[% of Time in Eligible Position]] &gt;= 0.25,  IF(  WEG_CB[[#This Row],[Eligibility Rate per Hour ]] &gt;= 2,  "Full",  IF(  WEG_CB[[#This Row],[Eligibility Rate per Hour ]] &gt; 0,  "Partial",  "None"  )  ),  "None")</f>
        <v>None</v>
      </c>
      <c r="L18" s="315">
        <f xml:space="preserve">  MIN(  WEG_CB_Threshold  -  MIN(  WEG_CB[[#This Row],[Base Hourly Wage]], WEG_CB_Threshold  ), 2 )</f>
        <v>0</v>
      </c>
      <c r="M18" s="316">
        <f xml:space="preserve">  WEG_CB[[#This Row],[Regular Hours per Week]]  *  WEG_CB[[#This Row],[Weeks Worked in Year]]  *  WEG_CB[[#This Row],[% of Time in Eligible Position]]  /  FTE_Hrs</f>
        <v>0</v>
      </c>
      <c r="N18" s="317">
        <f xml:space="preserve">  IF(  COUNTBLANK(  WEG_CB[[#This Row],[Unique Staff ID]:[% of Time in Eligible Position]]) = 0,  WEG_CB[[#This Row],[Regular Hours per Week]]  *  WEG_CB[[#This Row],[Weeks Worked in Year]]  *  WEG_CB[[#This Row],[% of Time in Eligible Position]]  *  WEG_CB[[#This Row],[Eligibility Rate per Hour ]], 0  )</f>
        <v>0</v>
      </c>
      <c r="O18" s="317">
        <f xml:space="preserve">  WEG_CB[[#This Row],[Salary Component]]  *  17.5%</f>
        <v>0</v>
      </c>
      <c r="P18" s="317">
        <f xml:space="preserve">  WEG_CB[[#This Row],[Salary Component]]  +  WEG_CB[[#This Row],[Statutory Benefit Component (17.5%) ]]</f>
        <v>0</v>
      </c>
      <c r="Q18" s="248"/>
    </row>
    <row r="19" spans="1:17" x14ac:dyDescent="0.25">
      <c r="A19" s="242"/>
      <c r="B19" s="83">
        <v>10</v>
      </c>
      <c r="C19" s="80"/>
      <c r="D19" s="80"/>
      <c r="E19" s="80"/>
      <c r="F19" s="80"/>
      <c r="G19" s="81"/>
      <c r="H19" s="82"/>
      <c r="I19" s="82"/>
      <c r="J19" s="174"/>
      <c r="K19" s="318" t="str">
        <f>IF(  WEG_CB[[#This Row],[% of Time in Eligible Position]] &gt;= 0.25,  IF(  WEG_CB[[#This Row],[Eligibility Rate per Hour ]] &gt;= 2,  "Full",  IF(  WEG_CB[[#This Row],[Eligibility Rate per Hour ]] &gt; 0,  "Partial",  "None"  )  ),  "None")</f>
        <v>None</v>
      </c>
      <c r="L19" s="319">
        <f xml:space="preserve">  MIN(  WEG_CB_Threshold  -  MIN(  WEG_CB[[#This Row],[Base Hourly Wage]], WEG_CB_Threshold  ), 2 )</f>
        <v>0</v>
      </c>
      <c r="M19" s="320">
        <f xml:space="preserve">  WEG_CB[[#This Row],[Regular Hours per Week]]  *  WEG_CB[[#This Row],[Weeks Worked in Year]]  *  WEG_CB[[#This Row],[% of Time in Eligible Position]]  /  FTE_Hrs</f>
        <v>0</v>
      </c>
      <c r="N19" s="321">
        <f xml:space="preserve">  IF(  COUNTBLANK(  WEG_CB[[#This Row],[Unique Staff ID]:[% of Time in Eligible Position]]) = 0,  WEG_CB[[#This Row],[Regular Hours per Week]]  *  WEG_CB[[#This Row],[Weeks Worked in Year]]  *  WEG_CB[[#This Row],[% of Time in Eligible Position]]  *  WEG_CB[[#This Row],[Eligibility Rate per Hour ]], 0  )</f>
        <v>0</v>
      </c>
      <c r="O19" s="321">
        <f xml:space="preserve">  WEG_CB[[#This Row],[Salary Component]]  *  17.5%</f>
        <v>0</v>
      </c>
      <c r="P19" s="321">
        <f xml:space="preserve">  WEG_CB[[#This Row],[Salary Component]]  +  WEG_CB[[#This Row],[Statutory Benefit Component (17.5%) ]]</f>
        <v>0</v>
      </c>
      <c r="Q19" s="248"/>
    </row>
    <row r="20" spans="1:17" x14ac:dyDescent="0.25">
      <c r="A20" s="242"/>
      <c r="B20" s="79">
        <v>11</v>
      </c>
      <c r="C20" s="80"/>
      <c r="D20" s="80"/>
      <c r="E20" s="80"/>
      <c r="F20" s="80"/>
      <c r="G20" s="81"/>
      <c r="H20" s="82"/>
      <c r="I20" s="82"/>
      <c r="J20" s="174"/>
      <c r="K20" s="314" t="str">
        <f>IF(  WEG_CB[[#This Row],[% of Time in Eligible Position]] &gt;= 0.25,  IF(  WEG_CB[[#This Row],[Eligibility Rate per Hour ]] &gt;= 2,  "Full",  IF(  WEG_CB[[#This Row],[Eligibility Rate per Hour ]] &gt; 0,  "Partial",  "None"  )  ),  "None")</f>
        <v>None</v>
      </c>
      <c r="L20" s="315">
        <f xml:space="preserve">  MIN(  WEG_CB_Threshold  -  MIN(  WEG_CB[[#This Row],[Base Hourly Wage]], WEG_CB_Threshold  ), 2 )</f>
        <v>0</v>
      </c>
      <c r="M20" s="316">
        <f xml:space="preserve">  WEG_CB[[#This Row],[Regular Hours per Week]]  *  WEG_CB[[#This Row],[Weeks Worked in Year]]  *  WEG_CB[[#This Row],[% of Time in Eligible Position]]  /  FTE_Hrs</f>
        <v>0</v>
      </c>
      <c r="N20" s="317">
        <f xml:space="preserve">  IF(  COUNTBLANK(  WEG_CB[[#This Row],[Unique Staff ID]:[% of Time in Eligible Position]]) = 0,  WEG_CB[[#This Row],[Regular Hours per Week]]  *  WEG_CB[[#This Row],[Weeks Worked in Year]]  *  WEG_CB[[#This Row],[% of Time in Eligible Position]]  *  WEG_CB[[#This Row],[Eligibility Rate per Hour ]], 0  )</f>
        <v>0</v>
      </c>
      <c r="O20" s="317">
        <f xml:space="preserve">  WEG_CB[[#This Row],[Salary Component]]  *  17.5%</f>
        <v>0</v>
      </c>
      <c r="P20" s="317">
        <f xml:space="preserve">  WEG_CB[[#This Row],[Salary Component]]  +  WEG_CB[[#This Row],[Statutory Benefit Component (17.5%) ]]</f>
        <v>0</v>
      </c>
      <c r="Q20" s="248"/>
    </row>
    <row r="21" spans="1:17" x14ac:dyDescent="0.25">
      <c r="A21" s="242"/>
      <c r="B21" s="83">
        <v>12</v>
      </c>
      <c r="C21" s="80"/>
      <c r="D21" s="80"/>
      <c r="E21" s="80"/>
      <c r="F21" s="80"/>
      <c r="G21" s="81"/>
      <c r="H21" s="82"/>
      <c r="I21" s="82"/>
      <c r="J21" s="174"/>
      <c r="K21" s="318" t="str">
        <f>IF(  WEG_CB[[#This Row],[% of Time in Eligible Position]] &gt;= 0.25,  IF(  WEG_CB[[#This Row],[Eligibility Rate per Hour ]] &gt;= 2,  "Full",  IF(  WEG_CB[[#This Row],[Eligibility Rate per Hour ]] &gt; 0,  "Partial",  "None"  )  ),  "None")</f>
        <v>None</v>
      </c>
      <c r="L21" s="319">
        <f xml:space="preserve">  MIN(  WEG_CB_Threshold  -  MIN(  WEG_CB[[#This Row],[Base Hourly Wage]], WEG_CB_Threshold  ), 2 )</f>
        <v>0</v>
      </c>
      <c r="M21" s="320">
        <f xml:space="preserve">  WEG_CB[[#This Row],[Regular Hours per Week]]  *  WEG_CB[[#This Row],[Weeks Worked in Year]]  *  WEG_CB[[#This Row],[% of Time in Eligible Position]]  /  FTE_Hrs</f>
        <v>0</v>
      </c>
      <c r="N21" s="321">
        <f xml:space="preserve">  IF(  COUNTBLANK(  WEG_CB[[#This Row],[Unique Staff ID]:[% of Time in Eligible Position]]) = 0,  WEG_CB[[#This Row],[Regular Hours per Week]]  *  WEG_CB[[#This Row],[Weeks Worked in Year]]  *  WEG_CB[[#This Row],[% of Time in Eligible Position]]  *  WEG_CB[[#This Row],[Eligibility Rate per Hour ]], 0  )</f>
        <v>0</v>
      </c>
      <c r="O21" s="321">
        <f xml:space="preserve">  WEG_CB[[#This Row],[Salary Component]]  *  17.5%</f>
        <v>0</v>
      </c>
      <c r="P21" s="321">
        <f xml:space="preserve">  WEG_CB[[#This Row],[Salary Component]]  +  WEG_CB[[#This Row],[Statutory Benefit Component (17.5%) ]]</f>
        <v>0</v>
      </c>
      <c r="Q21" s="248"/>
    </row>
    <row r="22" spans="1:17" x14ac:dyDescent="0.25">
      <c r="A22" s="242"/>
      <c r="B22" s="79">
        <v>13</v>
      </c>
      <c r="C22" s="80"/>
      <c r="D22" s="80"/>
      <c r="E22" s="80"/>
      <c r="F22" s="80"/>
      <c r="G22" s="81"/>
      <c r="H22" s="82"/>
      <c r="I22" s="82"/>
      <c r="J22" s="174"/>
      <c r="K22" s="314" t="str">
        <f>IF(  WEG_CB[[#This Row],[% of Time in Eligible Position]] &gt;= 0.25,  IF(  WEG_CB[[#This Row],[Eligibility Rate per Hour ]] &gt;= 2,  "Full",  IF(  WEG_CB[[#This Row],[Eligibility Rate per Hour ]] &gt; 0,  "Partial",  "None"  )  ),  "None")</f>
        <v>None</v>
      </c>
      <c r="L22" s="315">
        <f xml:space="preserve">  MIN(  WEG_CB_Threshold  -  MIN(  WEG_CB[[#This Row],[Base Hourly Wage]], WEG_CB_Threshold  ), 2 )</f>
        <v>0</v>
      </c>
      <c r="M22" s="316">
        <f xml:space="preserve">  WEG_CB[[#This Row],[Regular Hours per Week]]  *  WEG_CB[[#This Row],[Weeks Worked in Year]]  *  WEG_CB[[#This Row],[% of Time in Eligible Position]]  /  FTE_Hrs</f>
        <v>0</v>
      </c>
      <c r="N22" s="317">
        <f xml:space="preserve">  IF(  COUNTBLANK(  WEG_CB[[#This Row],[Unique Staff ID]:[% of Time in Eligible Position]]) = 0,  WEG_CB[[#This Row],[Regular Hours per Week]]  *  WEG_CB[[#This Row],[Weeks Worked in Year]]  *  WEG_CB[[#This Row],[% of Time in Eligible Position]]  *  WEG_CB[[#This Row],[Eligibility Rate per Hour ]], 0  )</f>
        <v>0</v>
      </c>
      <c r="O22" s="317">
        <f xml:space="preserve">  WEG_CB[[#This Row],[Salary Component]]  *  17.5%</f>
        <v>0</v>
      </c>
      <c r="P22" s="317">
        <f xml:space="preserve">  WEG_CB[[#This Row],[Salary Component]]  +  WEG_CB[[#This Row],[Statutory Benefit Component (17.5%) ]]</f>
        <v>0</v>
      </c>
      <c r="Q22" s="248"/>
    </row>
    <row r="23" spans="1:17" x14ac:dyDescent="0.25">
      <c r="A23" s="242"/>
      <c r="B23" s="83">
        <v>14</v>
      </c>
      <c r="C23" s="80"/>
      <c r="D23" s="80"/>
      <c r="E23" s="80"/>
      <c r="F23" s="80"/>
      <c r="G23" s="81"/>
      <c r="H23" s="82"/>
      <c r="I23" s="82"/>
      <c r="J23" s="174"/>
      <c r="K23" s="318" t="str">
        <f>IF(  WEG_CB[[#This Row],[% of Time in Eligible Position]] &gt;= 0.25,  IF(  WEG_CB[[#This Row],[Eligibility Rate per Hour ]] &gt;= 2,  "Full",  IF(  WEG_CB[[#This Row],[Eligibility Rate per Hour ]] &gt; 0,  "Partial",  "None"  )  ),  "None")</f>
        <v>None</v>
      </c>
      <c r="L23" s="319">
        <f xml:space="preserve">  MIN(  WEG_CB_Threshold  -  MIN(  WEG_CB[[#This Row],[Base Hourly Wage]], WEG_CB_Threshold  ), 2 )</f>
        <v>0</v>
      </c>
      <c r="M23" s="320">
        <f xml:space="preserve">  WEG_CB[[#This Row],[Regular Hours per Week]]  *  WEG_CB[[#This Row],[Weeks Worked in Year]]  *  WEG_CB[[#This Row],[% of Time in Eligible Position]]  /  FTE_Hrs</f>
        <v>0</v>
      </c>
      <c r="N23" s="321">
        <f xml:space="preserve">  IF(  COUNTBLANK(  WEG_CB[[#This Row],[Unique Staff ID]:[% of Time in Eligible Position]]) = 0,  WEG_CB[[#This Row],[Regular Hours per Week]]  *  WEG_CB[[#This Row],[Weeks Worked in Year]]  *  WEG_CB[[#This Row],[% of Time in Eligible Position]]  *  WEG_CB[[#This Row],[Eligibility Rate per Hour ]], 0  )</f>
        <v>0</v>
      </c>
      <c r="O23" s="321">
        <f xml:space="preserve">  WEG_CB[[#This Row],[Salary Component]]  *  17.5%</f>
        <v>0</v>
      </c>
      <c r="P23" s="321">
        <f xml:space="preserve">  WEG_CB[[#This Row],[Salary Component]]  +  WEG_CB[[#This Row],[Statutory Benefit Component (17.5%) ]]</f>
        <v>0</v>
      </c>
      <c r="Q23" s="248"/>
    </row>
    <row r="24" spans="1:17" x14ac:dyDescent="0.25">
      <c r="A24" s="242"/>
      <c r="B24" s="79">
        <v>15</v>
      </c>
      <c r="C24" s="80"/>
      <c r="D24" s="80"/>
      <c r="E24" s="80"/>
      <c r="F24" s="80"/>
      <c r="G24" s="81"/>
      <c r="H24" s="82"/>
      <c r="I24" s="82"/>
      <c r="J24" s="174"/>
      <c r="K24" s="314" t="str">
        <f>IF(  WEG_CB[[#This Row],[% of Time in Eligible Position]] &gt;= 0.25,  IF(  WEG_CB[[#This Row],[Eligibility Rate per Hour ]] &gt;= 2,  "Full",  IF(  WEG_CB[[#This Row],[Eligibility Rate per Hour ]] &gt; 0,  "Partial",  "None"  )  ),  "None")</f>
        <v>None</v>
      </c>
      <c r="L24" s="315">
        <f xml:space="preserve">  MIN(  WEG_CB_Threshold  -  MIN(  WEG_CB[[#This Row],[Base Hourly Wage]], WEG_CB_Threshold  ), 2 )</f>
        <v>0</v>
      </c>
      <c r="M24" s="316">
        <f xml:space="preserve">  WEG_CB[[#This Row],[Regular Hours per Week]]  *  WEG_CB[[#This Row],[Weeks Worked in Year]]  *  WEG_CB[[#This Row],[% of Time in Eligible Position]]  /  FTE_Hrs</f>
        <v>0</v>
      </c>
      <c r="N24" s="317">
        <f xml:space="preserve">  IF(  COUNTBLANK(  WEG_CB[[#This Row],[Unique Staff ID]:[% of Time in Eligible Position]]) = 0,  WEG_CB[[#This Row],[Regular Hours per Week]]  *  WEG_CB[[#This Row],[Weeks Worked in Year]]  *  WEG_CB[[#This Row],[% of Time in Eligible Position]]  *  WEG_CB[[#This Row],[Eligibility Rate per Hour ]], 0  )</f>
        <v>0</v>
      </c>
      <c r="O24" s="317">
        <f xml:space="preserve">  WEG_CB[[#This Row],[Salary Component]]  *  17.5%</f>
        <v>0</v>
      </c>
      <c r="P24" s="317">
        <f xml:space="preserve">  WEG_CB[[#This Row],[Salary Component]]  +  WEG_CB[[#This Row],[Statutory Benefit Component (17.5%) ]]</f>
        <v>0</v>
      </c>
      <c r="Q24" s="248"/>
    </row>
    <row r="25" spans="1:17" x14ac:dyDescent="0.25">
      <c r="A25" s="242"/>
      <c r="B25" s="83">
        <v>16</v>
      </c>
      <c r="C25" s="80"/>
      <c r="D25" s="80"/>
      <c r="E25" s="80"/>
      <c r="F25" s="80"/>
      <c r="G25" s="81"/>
      <c r="H25" s="82"/>
      <c r="I25" s="82"/>
      <c r="J25" s="174"/>
      <c r="K25" s="318" t="str">
        <f>IF(  WEG_CB[[#This Row],[% of Time in Eligible Position]] &gt;= 0.25,  IF(  WEG_CB[[#This Row],[Eligibility Rate per Hour ]] &gt;= 2,  "Full",  IF(  WEG_CB[[#This Row],[Eligibility Rate per Hour ]] &gt; 0,  "Partial",  "None"  )  ),  "None")</f>
        <v>None</v>
      </c>
      <c r="L25" s="319">
        <f xml:space="preserve">  MIN(  WEG_CB_Threshold  -  MIN(  WEG_CB[[#This Row],[Base Hourly Wage]], WEG_CB_Threshold  ), 2 )</f>
        <v>0</v>
      </c>
      <c r="M25" s="320">
        <f xml:space="preserve">  WEG_CB[[#This Row],[Regular Hours per Week]]  *  WEG_CB[[#This Row],[Weeks Worked in Year]]  *  WEG_CB[[#This Row],[% of Time in Eligible Position]]  /  FTE_Hrs</f>
        <v>0</v>
      </c>
      <c r="N25" s="321">
        <f xml:space="preserve">  IF(  COUNTBLANK(  WEG_CB[[#This Row],[Unique Staff ID]:[% of Time in Eligible Position]]) = 0,  WEG_CB[[#This Row],[Regular Hours per Week]]  *  WEG_CB[[#This Row],[Weeks Worked in Year]]  *  WEG_CB[[#This Row],[% of Time in Eligible Position]]  *  WEG_CB[[#This Row],[Eligibility Rate per Hour ]], 0  )</f>
        <v>0</v>
      </c>
      <c r="O25" s="321">
        <f xml:space="preserve">  WEG_CB[[#This Row],[Salary Component]]  *  17.5%</f>
        <v>0</v>
      </c>
      <c r="P25" s="321">
        <f xml:space="preserve">  WEG_CB[[#This Row],[Salary Component]]  +  WEG_CB[[#This Row],[Statutory Benefit Component (17.5%) ]]</f>
        <v>0</v>
      </c>
      <c r="Q25" s="248"/>
    </row>
    <row r="26" spans="1:17" x14ac:dyDescent="0.25">
      <c r="A26" s="242"/>
      <c r="B26" s="79">
        <v>17</v>
      </c>
      <c r="C26" s="80"/>
      <c r="D26" s="80"/>
      <c r="E26" s="80"/>
      <c r="F26" s="80"/>
      <c r="G26" s="81"/>
      <c r="H26" s="84"/>
      <c r="I26" s="84"/>
      <c r="J26" s="174"/>
      <c r="K26" s="314" t="str">
        <f>IF(  WEG_CB[[#This Row],[% of Time in Eligible Position]] &gt;= 0.25,  IF(  WEG_CB[[#This Row],[Eligibility Rate per Hour ]] &gt;= 2,  "Full",  IF(  WEG_CB[[#This Row],[Eligibility Rate per Hour ]] &gt; 0,  "Partial",  "None"  )  ),  "None")</f>
        <v>None</v>
      </c>
      <c r="L26" s="315">
        <f xml:space="preserve">  MIN(  WEG_CB_Threshold  -  MIN(  WEG_CB[[#This Row],[Base Hourly Wage]], WEG_CB_Threshold  ), 2 )</f>
        <v>0</v>
      </c>
      <c r="M26" s="316">
        <f xml:space="preserve">  WEG_CB[[#This Row],[Regular Hours per Week]]  *  WEG_CB[[#This Row],[Weeks Worked in Year]]  *  WEG_CB[[#This Row],[% of Time in Eligible Position]]  /  FTE_Hrs</f>
        <v>0</v>
      </c>
      <c r="N26" s="317">
        <f xml:space="preserve">  IF(  COUNTBLANK(  WEG_CB[[#This Row],[Unique Staff ID]:[% of Time in Eligible Position]]) = 0,  WEG_CB[[#This Row],[Regular Hours per Week]]  *  WEG_CB[[#This Row],[Weeks Worked in Year]]  *  WEG_CB[[#This Row],[% of Time in Eligible Position]]  *  WEG_CB[[#This Row],[Eligibility Rate per Hour ]], 0  )</f>
        <v>0</v>
      </c>
      <c r="O26" s="317">
        <f xml:space="preserve">  WEG_CB[[#This Row],[Salary Component]]  *  17.5%</f>
        <v>0</v>
      </c>
      <c r="P26" s="317">
        <f xml:space="preserve">  WEG_CB[[#This Row],[Salary Component]]  +  WEG_CB[[#This Row],[Statutory Benefit Component (17.5%) ]]</f>
        <v>0</v>
      </c>
      <c r="Q26" s="248"/>
    </row>
    <row r="27" spans="1:17" x14ac:dyDescent="0.25">
      <c r="A27" s="242"/>
      <c r="B27" s="83">
        <v>18</v>
      </c>
      <c r="C27" s="80"/>
      <c r="D27" s="80"/>
      <c r="E27" s="80"/>
      <c r="F27" s="80"/>
      <c r="G27" s="81"/>
      <c r="H27" s="84"/>
      <c r="I27" s="84"/>
      <c r="J27" s="174"/>
      <c r="K27" s="318" t="str">
        <f>IF(  WEG_CB[[#This Row],[% of Time in Eligible Position]] &gt;= 0.25,  IF(  WEG_CB[[#This Row],[Eligibility Rate per Hour ]] &gt;= 2,  "Full",  IF(  WEG_CB[[#This Row],[Eligibility Rate per Hour ]] &gt; 0,  "Partial",  "None"  )  ),  "None")</f>
        <v>None</v>
      </c>
      <c r="L27" s="319">
        <f xml:space="preserve">  MIN(  WEG_CB_Threshold  -  MIN(  WEG_CB[[#This Row],[Base Hourly Wage]], WEG_CB_Threshold  ), 2 )</f>
        <v>0</v>
      </c>
      <c r="M27" s="320">
        <f xml:space="preserve">  WEG_CB[[#This Row],[Regular Hours per Week]]  *  WEG_CB[[#This Row],[Weeks Worked in Year]]  *  WEG_CB[[#This Row],[% of Time in Eligible Position]]  /  FTE_Hrs</f>
        <v>0</v>
      </c>
      <c r="N27" s="321">
        <f xml:space="preserve">  IF(  COUNTBLANK(  WEG_CB[[#This Row],[Unique Staff ID]:[% of Time in Eligible Position]]) = 0,  WEG_CB[[#This Row],[Regular Hours per Week]]  *  WEG_CB[[#This Row],[Weeks Worked in Year]]  *  WEG_CB[[#This Row],[% of Time in Eligible Position]]  *  WEG_CB[[#This Row],[Eligibility Rate per Hour ]], 0  )</f>
        <v>0</v>
      </c>
      <c r="O27" s="321">
        <f xml:space="preserve">  WEG_CB[[#This Row],[Salary Component]]  *  17.5%</f>
        <v>0</v>
      </c>
      <c r="P27" s="321">
        <f xml:space="preserve">  WEG_CB[[#This Row],[Salary Component]]  +  WEG_CB[[#This Row],[Statutory Benefit Component (17.5%) ]]</f>
        <v>0</v>
      </c>
      <c r="Q27" s="248"/>
    </row>
    <row r="28" spans="1:17" x14ac:dyDescent="0.25">
      <c r="A28" s="242"/>
      <c r="B28" s="79">
        <v>19</v>
      </c>
      <c r="C28" s="80"/>
      <c r="D28" s="80"/>
      <c r="E28" s="80"/>
      <c r="F28" s="80"/>
      <c r="G28" s="81"/>
      <c r="H28" s="84"/>
      <c r="I28" s="84"/>
      <c r="J28" s="174"/>
      <c r="K28" s="314" t="str">
        <f>IF(  WEG_CB[[#This Row],[% of Time in Eligible Position]] &gt;= 0.25,  IF(  WEG_CB[[#This Row],[Eligibility Rate per Hour ]] &gt;= 2,  "Full",  IF(  WEG_CB[[#This Row],[Eligibility Rate per Hour ]] &gt; 0,  "Partial",  "None"  )  ),  "None")</f>
        <v>None</v>
      </c>
      <c r="L28" s="315">
        <f xml:space="preserve">  MIN(  WEG_CB_Threshold  -  MIN(  WEG_CB[[#This Row],[Base Hourly Wage]], WEG_CB_Threshold  ), 2 )</f>
        <v>0</v>
      </c>
      <c r="M28" s="316">
        <f xml:space="preserve">  WEG_CB[[#This Row],[Regular Hours per Week]]  *  WEG_CB[[#This Row],[Weeks Worked in Year]]  *  WEG_CB[[#This Row],[% of Time in Eligible Position]]  /  FTE_Hrs</f>
        <v>0</v>
      </c>
      <c r="N28" s="317">
        <f xml:space="preserve">  IF(  COUNTBLANK(  WEG_CB[[#This Row],[Unique Staff ID]:[% of Time in Eligible Position]]) = 0,  WEG_CB[[#This Row],[Regular Hours per Week]]  *  WEG_CB[[#This Row],[Weeks Worked in Year]]  *  WEG_CB[[#This Row],[% of Time in Eligible Position]]  *  WEG_CB[[#This Row],[Eligibility Rate per Hour ]], 0  )</f>
        <v>0</v>
      </c>
      <c r="O28" s="317">
        <f xml:space="preserve">  WEG_CB[[#This Row],[Salary Component]]  *  17.5%</f>
        <v>0</v>
      </c>
      <c r="P28" s="317">
        <f xml:space="preserve">  WEG_CB[[#This Row],[Salary Component]]  +  WEG_CB[[#This Row],[Statutory Benefit Component (17.5%) ]]</f>
        <v>0</v>
      </c>
      <c r="Q28" s="248"/>
    </row>
    <row r="29" spans="1:17" x14ac:dyDescent="0.25">
      <c r="A29" s="242"/>
      <c r="B29" s="83">
        <v>20</v>
      </c>
      <c r="C29" s="80"/>
      <c r="D29" s="80"/>
      <c r="E29" s="80"/>
      <c r="F29" s="80"/>
      <c r="G29" s="81"/>
      <c r="H29" s="84"/>
      <c r="I29" s="84"/>
      <c r="J29" s="174"/>
      <c r="K29" s="318" t="str">
        <f>IF(  WEG_CB[[#This Row],[% of Time in Eligible Position]] &gt;= 0.25,  IF(  WEG_CB[[#This Row],[Eligibility Rate per Hour ]] &gt;= 2,  "Full",  IF(  WEG_CB[[#This Row],[Eligibility Rate per Hour ]] &gt; 0,  "Partial",  "None"  )  ),  "None")</f>
        <v>None</v>
      </c>
      <c r="L29" s="319">
        <f xml:space="preserve">  MIN(  WEG_CB_Threshold  -  MIN(  WEG_CB[[#This Row],[Base Hourly Wage]], WEG_CB_Threshold  ), 2 )</f>
        <v>0</v>
      </c>
      <c r="M29" s="320">
        <f xml:space="preserve">  WEG_CB[[#This Row],[Regular Hours per Week]]  *  WEG_CB[[#This Row],[Weeks Worked in Year]]  *  WEG_CB[[#This Row],[% of Time in Eligible Position]]  /  FTE_Hrs</f>
        <v>0</v>
      </c>
      <c r="N29" s="321">
        <f xml:space="preserve">  IF(  COUNTBLANK(  WEG_CB[[#This Row],[Unique Staff ID]:[% of Time in Eligible Position]]) = 0,  WEG_CB[[#This Row],[Regular Hours per Week]]  *  WEG_CB[[#This Row],[Weeks Worked in Year]]  *  WEG_CB[[#This Row],[% of Time in Eligible Position]]  *  WEG_CB[[#This Row],[Eligibility Rate per Hour ]], 0  )</f>
        <v>0</v>
      </c>
      <c r="O29" s="321">
        <f xml:space="preserve">  WEG_CB[[#This Row],[Salary Component]]  *  17.5%</f>
        <v>0</v>
      </c>
      <c r="P29" s="321">
        <f xml:space="preserve">  WEG_CB[[#This Row],[Salary Component]]  +  WEG_CB[[#This Row],[Statutory Benefit Component (17.5%) ]]</f>
        <v>0</v>
      </c>
      <c r="Q29" s="248"/>
    </row>
    <row r="30" spans="1:17" x14ac:dyDescent="0.25">
      <c r="A30" s="242"/>
      <c r="B30" s="79">
        <v>21</v>
      </c>
      <c r="C30" s="80"/>
      <c r="D30" s="80"/>
      <c r="E30" s="80"/>
      <c r="F30" s="80"/>
      <c r="G30" s="81"/>
      <c r="H30" s="84"/>
      <c r="I30" s="84"/>
      <c r="J30" s="174"/>
      <c r="K30" s="314" t="str">
        <f>IF(  WEG_CB[[#This Row],[% of Time in Eligible Position]] &gt;= 0.25,  IF(  WEG_CB[[#This Row],[Eligibility Rate per Hour ]] &gt;= 2,  "Full",  IF(  WEG_CB[[#This Row],[Eligibility Rate per Hour ]] &gt; 0,  "Partial",  "None"  )  ),  "None")</f>
        <v>None</v>
      </c>
      <c r="L30" s="315">
        <f xml:space="preserve">  MIN(  WEG_CB_Threshold  -  MIN(  WEG_CB[[#This Row],[Base Hourly Wage]], WEG_CB_Threshold  ), 2 )</f>
        <v>0</v>
      </c>
      <c r="M30" s="316">
        <f xml:space="preserve">  WEG_CB[[#This Row],[Regular Hours per Week]]  *  WEG_CB[[#This Row],[Weeks Worked in Year]]  *  WEG_CB[[#This Row],[% of Time in Eligible Position]]  /  FTE_Hrs</f>
        <v>0</v>
      </c>
      <c r="N30" s="317">
        <f xml:space="preserve">  IF(  COUNTBLANK(  WEG_CB[[#This Row],[Unique Staff ID]:[% of Time in Eligible Position]]) = 0,  WEG_CB[[#This Row],[Regular Hours per Week]]  *  WEG_CB[[#This Row],[Weeks Worked in Year]]  *  WEG_CB[[#This Row],[% of Time in Eligible Position]]  *  WEG_CB[[#This Row],[Eligibility Rate per Hour ]], 0  )</f>
        <v>0</v>
      </c>
      <c r="O30" s="317">
        <f xml:space="preserve">  WEG_CB[[#This Row],[Salary Component]]  *  17.5%</f>
        <v>0</v>
      </c>
      <c r="P30" s="317">
        <f xml:space="preserve">  WEG_CB[[#This Row],[Salary Component]]  +  WEG_CB[[#This Row],[Statutory Benefit Component (17.5%) ]]</f>
        <v>0</v>
      </c>
      <c r="Q30" s="248"/>
    </row>
    <row r="31" spans="1:17" x14ac:dyDescent="0.25">
      <c r="A31" s="242"/>
      <c r="B31" s="83">
        <v>22</v>
      </c>
      <c r="C31" s="80"/>
      <c r="D31" s="80"/>
      <c r="E31" s="80"/>
      <c r="F31" s="80"/>
      <c r="G31" s="81"/>
      <c r="H31" s="84"/>
      <c r="I31" s="84"/>
      <c r="J31" s="174"/>
      <c r="K31" s="318" t="str">
        <f>IF(  WEG_CB[[#This Row],[% of Time in Eligible Position]] &gt;= 0.25,  IF(  WEG_CB[[#This Row],[Eligibility Rate per Hour ]] &gt;= 2,  "Full",  IF(  WEG_CB[[#This Row],[Eligibility Rate per Hour ]] &gt; 0,  "Partial",  "None"  )  ),  "None")</f>
        <v>None</v>
      </c>
      <c r="L31" s="319">
        <f xml:space="preserve">  MIN(  WEG_CB_Threshold  -  MIN(  WEG_CB[[#This Row],[Base Hourly Wage]], WEG_CB_Threshold  ), 2 )</f>
        <v>0</v>
      </c>
      <c r="M31" s="320">
        <f xml:space="preserve">  WEG_CB[[#This Row],[Regular Hours per Week]]  *  WEG_CB[[#This Row],[Weeks Worked in Year]]  *  WEG_CB[[#This Row],[% of Time in Eligible Position]]  /  FTE_Hrs</f>
        <v>0</v>
      </c>
      <c r="N31" s="321">
        <f xml:space="preserve">  IF(  COUNTBLANK(  WEG_CB[[#This Row],[Unique Staff ID]:[% of Time in Eligible Position]]) = 0,  WEG_CB[[#This Row],[Regular Hours per Week]]  *  WEG_CB[[#This Row],[Weeks Worked in Year]]  *  WEG_CB[[#This Row],[% of Time in Eligible Position]]  *  WEG_CB[[#This Row],[Eligibility Rate per Hour ]], 0  )</f>
        <v>0</v>
      </c>
      <c r="O31" s="321">
        <f xml:space="preserve">  WEG_CB[[#This Row],[Salary Component]]  *  17.5%</f>
        <v>0</v>
      </c>
      <c r="P31" s="321">
        <f xml:space="preserve">  WEG_CB[[#This Row],[Salary Component]]  +  WEG_CB[[#This Row],[Statutory Benefit Component (17.5%) ]]</f>
        <v>0</v>
      </c>
      <c r="Q31" s="248"/>
    </row>
    <row r="32" spans="1:17" x14ac:dyDescent="0.25">
      <c r="A32" s="242"/>
      <c r="B32" s="79">
        <v>23</v>
      </c>
      <c r="C32" s="80"/>
      <c r="D32" s="80"/>
      <c r="E32" s="80"/>
      <c r="F32" s="80"/>
      <c r="G32" s="81"/>
      <c r="H32" s="84"/>
      <c r="I32" s="84"/>
      <c r="J32" s="174"/>
      <c r="K32" s="314" t="str">
        <f>IF(  WEG_CB[[#This Row],[% of Time in Eligible Position]] &gt;= 0.25,  IF(  WEG_CB[[#This Row],[Eligibility Rate per Hour ]] &gt;= 2,  "Full",  IF(  WEG_CB[[#This Row],[Eligibility Rate per Hour ]] &gt; 0,  "Partial",  "None"  )  ),  "None")</f>
        <v>None</v>
      </c>
      <c r="L32" s="315">
        <f xml:space="preserve">  MIN(  WEG_CB_Threshold  -  MIN(  WEG_CB[[#This Row],[Base Hourly Wage]], WEG_CB_Threshold  ), 2 )</f>
        <v>0</v>
      </c>
      <c r="M32" s="316">
        <f xml:space="preserve">  WEG_CB[[#This Row],[Regular Hours per Week]]  *  WEG_CB[[#This Row],[Weeks Worked in Year]]  *  WEG_CB[[#This Row],[% of Time in Eligible Position]]  /  FTE_Hrs</f>
        <v>0</v>
      </c>
      <c r="N32" s="317">
        <f xml:space="preserve">  IF(  COUNTBLANK(  WEG_CB[[#This Row],[Unique Staff ID]:[% of Time in Eligible Position]]) = 0,  WEG_CB[[#This Row],[Regular Hours per Week]]  *  WEG_CB[[#This Row],[Weeks Worked in Year]]  *  WEG_CB[[#This Row],[% of Time in Eligible Position]]  *  WEG_CB[[#This Row],[Eligibility Rate per Hour ]], 0  )</f>
        <v>0</v>
      </c>
      <c r="O32" s="317">
        <f xml:space="preserve">  WEG_CB[[#This Row],[Salary Component]]  *  17.5%</f>
        <v>0</v>
      </c>
      <c r="P32" s="317">
        <f xml:space="preserve">  WEG_CB[[#This Row],[Salary Component]]  +  WEG_CB[[#This Row],[Statutory Benefit Component (17.5%) ]]</f>
        <v>0</v>
      </c>
      <c r="Q32" s="248"/>
    </row>
    <row r="33" spans="1:17" x14ac:dyDescent="0.25">
      <c r="A33" s="242"/>
      <c r="B33" s="83">
        <v>24</v>
      </c>
      <c r="C33" s="80"/>
      <c r="D33" s="80"/>
      <c r="E33" s="80"/>
      <c r="F33" s="80"/>
      <c r="G33" s="81"/>
      <c r="H33" s="84"/>
      <c r="I33" s="84"/>
      <c r="J33" s="174"/>
      <c r="K33" s="318" t="str">
        <f>IF(  WEG_CB[[#This Row],[% of Time in Eligible Position]] &gt;= 0.25,  IF(  WEG_CB[[#This Row],[Eligibility Rate per Hour ]] &gt;= 2,  "Full",  IF(  WEG_CB[[#This Row],[Eligibility Rate per Hour ]] &gt; 0,  "Partial",  "None"  )  ),  "None")</f>
        <v>None</v>
      </c>
      <c r="L33" s="319">
        <f xml:space="preserve">  MIN(  WEG_CB_Threshold  -  MIN(  WEG_CB[[#This Row],[Base Hourly Wage]], WEG_CB_Threshold  ), 2 )</f>
        <v>0</v>
      </c>
      <c r="M33" s="320">
        <f xml:space="preserve">  WEG_CB[[#This Row],[Regular Hours per Week]]  *  WEG_CB[[#This Row],[Weeks Worked in Year]]  *  WEG_CB[[#This Row],[% of Time in Eligible Position]]  /  FTE_Hrs</f>
        <v>0</v>
      </c>
      <c r="N33" s="321">
        <f xml:space="preserve">  IF(  COUNTBLANK(  WEG_CB[[#This Row],[Unique Staff ID]:[% of Time in Eligible Position]]) = 0,  WEG_CB[[#This Row],[Regular Hours per Week]]  *  WEG_CB[[#This Row],[Weeks Worked in Year]]  *  WEG_CB[[#This Row],[% of Time in Eligible Position]]  *  WEG_CB[[#This Row],[Eligibility Rate per Hour ]], 0  )</f>
        <v>0</v>
      </c>
      <c r="O33" s="321">
        <f xml:space="preserve">  WEG_CB[[#This Row],[Salary Component]]  *  17.5%</f>
        <v>0</v>
      </c>
      <c r="P33" s="321">
        <f xml:space="preserve">  WEG_CB[[#This Row],[Salary Component]]  +  WEG_CB[[#This Row],[Statutory Benefit Component (17.5%) ]]</f>
        <v>0</v>
      </c>
      <c r="Q33" s="248"/>
    </row>
    <row r="34" spans="1:17" x14ac:dyDescent="0.25">
      <c r="A34" s="242"/>
      <c r="B34" s="79">
        <v>25</v>
      </c>
      <c r="C34" s="80"/>
      <c r="D34" s="80"/>
      <c r="E34" s="80"/>
      <c r="F34" s="80"/>
      <c r="G34" s="81"/>
      <c r="H34" s="84"/>
      <c r="I34" s="84"/>
      <c r="J34" s="174"/>
      <c r="K34" s="314" t="str">
        <f>IF(  WEG_CB[[#This Row],[% of Time in Eligible Position]] &gt;= 0.25,  IF(  WEG_CB[[#This Row],[Eligibility Rate per Hour ]] &gt;= 2,  "Full",  IF(  WEG_CB[[#This Row],[Eligibility Rate per Hour ]] &gt; 0,  "Partial",  "None"  )  ),  "None")</f>
        <v>None</v>
      </c>
      <c r="L34" s="315">
        <f xml:space="preserve">  MIN(  WEG_CB_Threshold  -  MIN(  WEG_CB[[#This Row],[Base Hourly Wage]], WEG_CB_Threshold  ), 2 )</f>
        <v>0</v>
      </c>
      <c r="M34" s="316">
        <f xml:space="preserve">  WEG_CB[[#This Row],[Regular Hours per Week]]  *  WEG_CB[[#This Row],[Weeks Worked in Year]]  *  WEG_CB[[#This Row],[% of Time in Eligible Position]]  /  FTE_Hrs</f>
        <v>0</v>
      </c>
      <c r="N34" s="317">
        <f xml:space="preserve">  IF(  COUNTBLANK(  WEG_CB[[#This Row],[Unique Staff ID]:[% of Time in Eligible Position]]) = 0,  WEG_CB[[#This Row],[Regular Hours per Week]]  *  WEG_CB[[#This Row],[Weeks Worked in Year]]  *  WEG_CB[[#This Row],[% of Time in Eligible Position]]  *  WEG_CB[[#This Row],[Eligibility Rate per Hour ]], 0  )</f>
        <v>0</v>
      </c>
      <c r="O34" s="317">
        <f xml:space="preserve">  WEG_CB[[#This Row],[Salary Component]]  *  17.5%</f>
        <v>0</v>
      </c>
      <c r="P34" s="317">
        <f xml:space="preserve">  WEG_CB[[#This Row],[Salary Component]]  +  WEG_CB[[#This Row],[Statutory Benefit Component (17.5%) ]]</f>
        <v>0</v>
      </c>
      <c r="Q34" s="248"/>
    </row>
    <row r="35" spans="1:17" x14ac:dyDescent="0.25">
      <c r="A35" s="242"/>
      <c r="B35" s="83">
        <v>26</v>
      </c>
      <c r="C35" s="80"/>
      <c r="D35" s="80"/>
      <c r="E35" s="80"/>
      <c r="F35" s="80"/>
      <c r="G35" s="81"/>
      <c r="H35" s="84"/>
      <c r="I35" s="84"/>
      <c r="J35" s="174"/>
      <c r="K35" s="318" t="str">
        <f>IF(  WEG_CB[[#This Row],[% of Time in Eligible Position]] &gt;= 0.25,  IF(  WEG_CB[[#This Row],[Eligibility Rate per Hour ]] &gt;= 2,  "Full",  IF(  WEG_CB[[#This Row],[Eligibility Rate per Hour ]] &gt; 0,  "Partial",  "None"  )  ),  "None")</f>
        <v>None</v>
      </c>
      <c r="L35" s="319">
        <f xml:space="preserve">  MIN(  WEG_CB_Threshold  -  MIN(  WEG_CB[[#This Row],[Base Hourly Wage]], WEG_CB_Threshold  ), 2 )</f>
        <v>0</v>
      </c>
      <c r="M35" s="320">
        <f xml:space="preserve">  WEG_CB[[#This Row],[Regular Hours per Week]]  *  WEG_CB[[#This Row],[Weeks Worked in Year]]  *  WEG_CB[[#This Row],[% of Time in Eligible Position]]  /  FTE_Hrs</f>
        <v>0</v>
      </c>
      <c r="N35" s="321">
        <f xml:space="preserve">  IF(  COUNTBLANK(  WEG_CB[[#This Row],[Unique Staff ID]:[% of Time in Eligible Position]]) = 0,  WEG_CB[[#This Row],[Regular Hours per Week]]  *  WEG_CB[[#This Row],[Weeks Worked in Year]]  *  WEG_CB[[#This Row],[% of Time in Eligible Position]]  *  WEG_CB[[#This Row],[Eligibility Rate per Hour ]], 0  )</f>
        <v>0</v>
      </c>
      <c r="O35" s="321">
        <f xml:space="preserve">  WEG_CB[[#This Row],[Salary Component]]  *  17.5%</f>
        <v>0</v>
      </c>
      <c r="P35" s="321">
        <f xml:space="preserve">  WEG_CB[[#This Row],[Salary Component]]  +  WEG_CB[[#This Row],[Statutory Benefit Component (17.5%) ]]</f>
        <v>0</v>
      </c>
      <c r="Q35" s="248"/>
    </row>
    <row r="36" spans="1:17" x14ac:dyDescent="0.25">
      <c r="A36" s="242"/>
      <c r="B36" s="79">
        <v>27</v>
      </c>
      <c r="C36" s="80"/>
      <c r="D36" s="80"/>
      <c r="E36" s="80"/>
      <c r="F36" s="80"/>
      <c r="G36" s="81"/>
      <c r="H36" s="84"/>
      <c r="I36" s="84"/>
      <c r="J36" s="174"/>
      <c r="K36" s="314" t="str">
        <f>IF(  WEG_CB[[#This Row],[% of Time in Eligible Position]] &gt;= 0.25,  IF(  WEG_CB[[#This Row],[Eligibility Rate per Hour ]] &gt;= 2,  "Full",  IF(  WEG_CB[[#This Row],[Eligibility Rate per Hour ]] &gt; 0,  "Partial",  "None"  )  ),  "None")</f>
        <v>None</v>
      </c>
      <c r="L36" s="315">
        <f xml:space="preserve">  MIN(  WEG_CB_Threshold  -  MIN(  WEG_CB[[#This Row],[Base Hourly Wage]], WEG_CB_Threshold  ), 2 )</f>
        <v>0</v>
      </c>
      <c r="M36" s="316">
        <f xml:space="preserve">  WEG_CB[[#This Row],[Regular Hours per Week]]  *  WEG_CB[[#This Row],[Weeks Worked in Year]]  *  WEG_CB[[#This Row],[% of Time in Eligible Position]]  /  FTE_Hrs</f>
        <v>0</v>
      </c>
      <c r="N36" s="317">
        <f xml:space="preserve">  IF(  COUNTBLANK(  WEG_CB[[#This Row],[Unique Staff ID]:[% of Time in Eligible Position]]) = 0,  WEG_CB[[#This Row],[Regular Hours per Week]]  *  WEG_CB[[#This Row],[Weeks Worked in Year]]  *  WEG_CB[[#This Row],[% of Time in Eligible Position]]  *  WEG_CB[[#This Row],[Eligibility Rate per Hour ]], 0  )</f>
        <v>0</v>
      </c>
      <c r="O36" s="317">
        <f xml:space="preserve">  WEG_CB[[#This Row],[Salary Component]]  *  17.5%</f>
        <v>0</v>
      </c>
      <c r="P36" s="317">
        <f xml:space="preserve">  WEG_CB[[#This Row],[Salary Component]]  +  WEG_CB[[#This Row],[Statutory Benefit Component (17.5%) ]]</f>
        <v>0</v>
      </c>
      <c r="Q36" s="248"/>
    </row>
    <row r="37" spans="1:17" x14ac:dyDescent="0.25">
      <c r="A37" s="242"/>
      <c r="B37" s="83">
        <v>28</v>
      </c>
      <c r="C37" s="80"/>
      <c r="D37" s="80"/>
      <c r="E37" s="80"/>
      <c r="F37" s="80"/>
      <c r="G37" s="81"/>
      <c r="H37" s="84"/>
      <c r="I37" s="84"/>
      <c r="J37" s="174"/>
      <c r="K37" s="318" t="str">
        <f>IF(  WEG_CB[[#This Row],[% of Time in Eligible Position]] &gt;= 0.25,  IF(  WEG_CB[[#This Row],[Eligibility Rate per Hour ]] &gt;= 2,  "Full",  IF(  WEG_CB[[#This Row],[Eligibility Rate per Hour ]] &gt; 0,  "Partial",  "None"  )  ),  "None")</f>
        <v>None</v>
      </c>
      <c r="L37" s="319">
        <f xml:space="preserve">  MIN(  WEG_CB_Threshold  -  MIN(  WEG_CB[[#This Row],[Base Hourly Wage]], WEG_CB_Threshold  ), 2 )</f>
        <v>0</v>
      </c>
      <c r="M37" s="320">
        <f xml:space="preserve">  WEG_CB[[#This Row],[Regular Hours per Week]]  *  WEG_CB[[#This Row],[Weeks Worked in Year]]  *  WEG_CB[[#This Row],[% of Time in Eligible Position]]  /  FTE_Hrs</f>
        <v>0</v>
      </c>
      <c r="N37" s="321">
        <f xml:space="preserve">  IF(  COUNTBLANK(  WEG_CB[[#This Row],[Unique Staff ID]:[% of Time in Eligible Position]]) = 0,  WEG_CB[[#This Row],[Regular Hours per Week]]  *  WEG_CB[[#This Row],[Weeks Worked in Year]]  *  WEG_CB[[#This Row],[% of Time in Eligible Position]]  *  WEG_CB[[#This Row],[Eligibility Rate per Hour ]], 0  )</f>
        <v>0</v>
      </c>
      <c r="O37" s="321">
        <f xml:space="preserve">  WEG_CB[[#This Row],[Salary Component]]  *  17.5%</f>
        <v>0</v>
      </c>
      <c r="P37" s="321">
        <f xml:space="preserve">  WEG_CB[[#This Row],[Salary Component]]  +  WEG_CB[[#This Row],[Statutory Benefit Component (17.5%) ]]</f>
        <v>0</v>
      </c>
      <c r="Q37" s="248"/>
    </row>
    <row r="38" spans="1:17" x14ac:dyDescent="0.25">
      <c r="A38" s="242"/>
      <c r="B38" s="79">
        <v>29</v>
      </c>
      <c r="C38" s="80"/>
      <c r="D38" s="80"/>
      <c r="E38" s="80"/>
      <c r="F38" s="80"/>
      <c r="G38" s="81"/>
      <c r="H38" s="84"/>
      <c r="I38" s="84"/>
      <c r="J38" s="174"/>
      <c r="K38" s="314" t="str">
        <f>IF(  WEG_CB[[#This Row],[% of Time in Eligible Position]] &gt;= 0.25,  IF(  WEG_CB[[#This Row],[Eligibility Rate per Hour ]] &gt;= 2,  "Full",  IF(  WEG_CB[[#This Row],[Eligibility Rate per Hour ]] &gt; 0,  "Partial",  "None"  )  ),  "None")</f>
        <v>None</v>
      </c>
      <c r="L38" s="315">
        <f xml:space="preserve">  MIN(  WEG_CB_Threshold  -  MIN(  WEG_CB[[#This Row],[Base Hourly Wage]], WEG_CB_Threshold  ), 2 )</f>
        <v>0</v>
      </c>
      <c r="M38" s="316">
        <f xml:space="preserve">  WEG_CB[[#This Row],[Regular Hours per Week]]  *  WEG_CB[[#This Row],[Weeks Worked in Year]]  *  WEG_CB[[#This Row],[% of Time in Eligible Position]]  /  FTE_Hrs</f>
        <v>0</v>
      </c>
      <c r="N38" s="317">
        <f xml:space="preserve">  IF(  COUNTBLANK(  WEG_CB[[#This Row],[Unique Staff ID]:[% of Time in Eligible Position]]) = 0,  WEG_CB[[#This Row],[Regular Hours per Week]]  *  WEG_CB[[#This Row],[Weeks Worked in Year]]  *  WEG_CB[[#This Row],[% of Time in Eligible Position]]  *  WEG_CB[[#This Row],[Eligibility Rate per Hour ]], 0  )</f>
        <v>0</v>
      </c>
      <c r="O38" s="317">
        <f xml:space="preserve">  WEG_CB[[#This Row],[Salary Component]]  *  17.5%</f>
        <v>0</v>
      </c>
      <c r="P38" s="317">
        <f xml:space="preserve">  WEG_CB[[#This Row],[Salary Component]]  +  WEG_CB[[#This Row],[Statutory Benefit Component (17.5%) ]]</f>
        <v>0</v>
      </c>
      <c r="Q38" s="248"/>
    </row>
    <row r="39" spans="1:17" x14ac:dyDescent="0.25">
      <c r="A39" s="242"/>
      <c r="B39" s="83">
        <v>30</v>
      </c>
      <c r="C39" s="80"/>
      <c r="D39" s="80"/>
      <c r="E39" s="80"/>
      <c r="F39" s="80"/>
      <c r="G39" s="81"/>
      <c r="H39" s="84"/>
      <c r="I39" s="84"/>
      <c r="J39" s="174"/>
      <c r="K39" s="318" t="str">
        <f>IF(  WEG_CB[[#This Row],[% of Time in Eligible Position]] &gt;= 0.25,  IF(  WEG_CB[[#This Row],[Eligibility Rate per Hour ]] &gt;= 2,  "Full",  IF(  WEG_CB[[#This Row],[Eligibility Rate per Hour ]] &gt; 0,  "Partial",  "None"  )  ),  "None")</f>
        <v>None</v>
      </c>
      <c r="L39" s="319">
        <f xml:space="preserve">  MIN(  WEG_CB_Threshold  -  MIN(  WEG_CB[[#This Row],[Base Hourly Wage]], WEG_CB_Threshold  ), 2 )</f>
        <v>0</v>
      </c>
      <c r="M39" s="320">
        <f xml:space="preserve">  WEG_CB[[#This Row],[Regular Hours per Week]]  *  WEG_CB[[#This Row],[Weeks Worked in Year]]  *  WEG_CB[[#This Row],[% of Time in Eligible Position]]  /  FTE_Hrs</f>
        <v>0</v>
      </c>
      <c r="N39" s="321">
        <f xml:space="preserve">  IF(  COUNTBLANK(  WEG_CB[[#This Row],[Unique Staff ID]:[% of Time in Eligible Position]]) = 0,  WEG_CB[[#This Row],[Regular Hours per Week]]  *  WEG_CB[[#This Row],[Weeks Worked in Year]]  *  WEG_CB[[#This Row],[% of Time in Eligible Position]]  *  WEG_CB[[#This Row],[Eligibility Rate per Hour ]], 0  )</f>
        <v>0</v>
      </c>
      <c r="O39" s="321">
        <f xml:space="preserve">  WEG_CB[[#This Row],[Salary Component]]  *  17.5%</f>
        <v>0</v>
      </c>
      <c r="P39" s="321">
        <f xml:space="preserve">  WEG_CB[[#This Row],[Salary Component]]  +  WEG_CB[[#This Row],[Statutory Benefit Component (17.5%) ]]</f>
        <v>0</v>
      </c>
      <c r="Q39" s="248"/>
    </row>
    <row r="40" spans="1:17" x14ac:dyDescent="0.25">
      <c r="A40" s="242"/>
      <c r="B40" s="79">
        <v>31</v>
      </c>
      <c r="C40" s="80"/>
      <c r="D40" s="80"/>
      <c r="E40" s="80"/>
      <c r="F40" s="80"/>
      <c r="G40" s="81"/>
      <c r="H40" s="84"/>
      <c r="I40" s="84"/>
      <c r="J40" s="174"/>
      <c r="K40" s="314" t="str">
        <f>IF(  WEG_CB[[#This Row],[% of Time in Eligible Position]] &gt;= 0.25,  IF(  WEG_CB[[#This Row],[Eligibility Rate per Hour ]] &gt;= 2,  "Full",  IF(  WEG_CB[[#This Row],[Eligibility Rate per Hour ]] &gt; 0,  "Partial",  "None"  )  ),  "None")</f>
        <v>None</v>
      </c>
      <c r="L40" s="315">
        <f xml:space="preserve">  MIN(  WEG_CB_Threshold  -  MIN(  WEG_CB[[#This Row],[Base Hourly Wage]], WEG_CB_Threshold  ), 2 )</f>
        <v>0</v>
      </c>
      <c r="M40" s="316">
        <f xml:space="preserve">  WEG_CB[[#This Row],[Regular Hours per Week]]  *  WEG_CB[[#This Row],[Weeks Worked in Year]]  *  WEG_CB[[#This Row],[% of Time in Eligible Position]]  /  FTE_Hrs</f>
        <v>0</v>
      </c>
      <c r="N40" s="317">
        <f xml:space="preserve">  IF(  COUNTBLANK(  WEG_CB[[#This Row],[Unique Staff ID]:[% of Time in Eligible Position]]) = 0,  WEG_CB[[#This Row],[Regular Hours per Week]]  *  WEG_CB[[#This Row],[Weeks Worked in Year]]  *  WEG_CB[[#This Row],[% of Time in Eligible Position]]  *  WEG_CB[[#This Row],[Eligibility Rate per Hour ]], 0  )</f>
        <v>0</v>
      </c>
      <c r="O40" s="317">
        <f xml:space="preserve">  WEG_CB[[#This Row],[Salary Component]]  *  17.5%</f>
        <v>0</v>
      </c>
      <c r="P40" s="317">
        <f xml:space="preserve">  WEG_CB[[#This Row],[Salary Component]]  +  WEG_CB[[#This Row],[Statutory Benefit Component (17.5%) ]]</f>
        <v>0</v>
      </c>
      <c r="Q40" s="248"/>
    </row>
    <row r="41" spans="1:17" x14ac:dyDescent="0.25">
      <c r="A41" s="242"/>
      <c r="B41" s="83">
        <v>32</v>
      </c>
      <c r="C41" s="80"/>
      <c r="D41" s="80"/>
      <c r="E41" s="80"/>
      <c r="F41" s="80"/>
      <c r="G41" s="81"/>
      <c r="H41" s="84"/>
      <c r="I41" s="84"/>
      <c r="J41" s="174"/>
      <c r="K41" s="318" t="str">
        <f>IF(  WEG_CB[[#This Row],[% of Time in Eligible Position]] &gt;= 0.25,  IF(  WEG_CB[[#This Row],[Eligibility Rate per Hour ]] &gt;= 2,  "Full",  IF(  WEG_CB[[#This Row],[Eligibility Rate per Hour ]] &gt; 0,  "Partial",  "None"  )  ),  "None")</f>
        <v>None</v>
      </c>
      <c r="L41" s="319">
        <f xml:space="preserve">  MIN(  WEG_CB_Threshold  -  MIN(  WEG_CB[[#This Row],[Base Hourly Wage]], WEG_CB_Threshold  ), 2 )</f>
        <v>0</v>
      </c>
      <c r="M41" s="320">
        <f xml:space="preserve">  WEG_CB[[#This Row],[Regular Hours per Week]]  *  WEG_CB[[#This Row],[Weeks Worked in Year]]  *  WEG_CB[[#This Row],[% of Time in Eligible Position]]  /  FTE_Hrs</f>
        <v>0</v>
      </c>
      <c r="N41" s="321">
        <f xml:space="preserve">  IF(  COUNTBLANK(  WEG_CB[[#This Row],[Unique Staff ID]:[% of Time in Eligible Position]]) = 0,  WEG_CB[[#This Row],[Regular Hours per Week]]  *  WEG_CB[[#This Row],[Weeks Worked in Year]]  *  WEG_CB[[#This Row],[% of Time in Eligible Position]]  *  WEG_CB[[#This Row],[Eligibility Rate per Hour ]], 0  )</f>
        <v>0</v>
      </c>
      <c r="O41" s="321">
        <f xml:space="preserve">  WEG_CB[[#This Row],[Salary Component]]  *  17.5%</f>
        <v>0</v>
      </c>
      <c r="P41" s="321">
        <f xml:space="preserve">  WEG_CB[[#This Row],[Salary Component]]  +  WEG_CB[[#This Row],[Statutory Benefit Component (17.5%) ]]</f>
        <v>0</v>
      </c>
      <c r="Q41" s="248"/>
    </row>
    <row r="42" spans="1:17" x14ac:dyDescent="0.25">
      <c r="A42" s="242"/>
      <c r="B42" s="79">
        <v>33</v>
      </c>
      <c r="C42" s="80"/>
      <c r="D42" s="80"/>
      <c r="E42" s="80"/>
      <c r="F42" s="80"/>
      <c r="G42" s="81"/>
      <c r="H42" s="84"/>
      <c r="I42" s="84"/>
      <c r="J42" s="174"/>
      <c r="K42" s="314" t="str">
        <f>IF(  WEG_CB[[#This Row],[% of Time in Eligible Position]] &gt;= 0.25,  IF(  WEG_CB[[#This Row],[Eligibility Rate per Hour ]] &gt;= 2,  "Full",  IF(  WEG_CB[[#This Row],[Eligibility Rate per Hour ]] &gt; 0,  "Partial",  "None"  )  ),  "None")</f>
        <v>None</v>
      </c>
      <c r="L42" s="315">
        <f xml:space="preserve">  MIN(  WEG_CB_Threshold  -  MIN(  WEG_CB[[#This Row],[Base Hourly Wage]], WEG_CB_Threshold  ), 2 )</f>
        <v>0</v>
      </c>
      <c r="M42" s="316">
        <f xml:space="preserve">  WEG_CB[[#This Row],[Regular Hours per Week]]  *  WEG_CB[[#This Row],[Weeks Worked in Year]]  *  WEG_CB[[#This Row],[% of Time in Eligible Position]]  /  FTE_Hrs</f>
        <v>0</v>
      </c>
      <c r="N42" s="317">
        <f xml:space="preserve">  IF(  COUNTBLANK(  WEG_CB[[#This Row],[Unique Staff ID]:[% of Time in Eligible Position]]) = 0,  WEG_CB[[#This Row],[Regular Hours per Week]]  *  WEG_CB[[#This Row],[Weeks Worked in Year]]  *  WEG_CB[[#This Row],[% of Time in Eligible Position]]  *  WEG_CB[[#This Row],[Eligibility Rate per Hour ]], 0  )</f>
        <v>0</v>
      </c>
      <c r="O42" s="317">
        <f xml:space="preserve">  WEG_CB[[#This Row],[Salary Component]]  *  17.5%</f>
        <v>0</v>
      </c>
      <c r="P42" s="317">
        <f xml:space="preserve">  WEG_CB[[#This Row],[Salary Component]]  +  WEG_CB[[#This Row],[Statutory Benefit Component (17.5%) ]]</f>
        <v>0</v>
      </c>
      <c r="Q42" s="248"/>
    </row>
    <row r="43" spans="1:17" x14ac:dyDescent="0.25">
      <c r="A43" s="242"/>
      <c r="B43" s="83">
        <v>34</v>
      </c>
      <c r="C43" s="80"/>
      <c r="D43" s="80"/>
      <c r="E43" s="80"/>
      <c r="F43" s="80"/>
      <c r="G43" s="81"/>
      <c r="H43" s="84"/>
      <c r="I43" s="84"/>
      <c r="J43" s="174"/>
      <c r="K43" s="318" t="str">
        <f>IF(  WEG_CB[[#This Row],[% of Time in Eligible Position]] &gt;= 0.25,  IF(  WEG_CB[[#This Row],[Eligibility Rate per Hour ]] &gt;= 2,  "Full",  IF(  WEG_CB[[#This Row],[Eligibility Rate per Hour ]] &gt; 0,  "Partial",  "None"  )  ),  "None")</f>
        <v>None</v>
      </c>
      <c r="L43" s="319">
        <f xml:space="preserve">  MIN(  WEG_CB_Threshold  -  MIN(  WEG_CB[[#This Row],[Base Hourly Wage]], WEG_CB_Threshold  ), 2 )</f>
        <v>0</v>
      </c>
      <c r="M43" s="320">
        <f xml:space="preserve">  WEG_CB[[#This Row],[Regular Hours per Week]]  *  WEG_CB[[#This Row],[Weeks Worked in Year]]  *  WEG_CB[[#This Row],[% of Time in Eligible Position]]  /  FTE_Hrs</f>
        <v>0</v>
      </c>
      <c r="N43" s="321">
        <f xml:space="preserve">  IF(  COUNTBLANK(  WEG_CB[[#This Row],[Unique Staff ID]:[% of Time in Eligible Position]]) = 0,  WEG_CB[[#This Row],[Regular Hours per Week]]  *  WEG_CB[[#This Row],[Weeks Worked in Year]]  *  WEG_CB[[#This Row],[% of Time in Eligible Position]]  *  WEG_CB[[#This Row],[Eligibility Rate per Hour ]], 0  )</f>
        <v>0</v>
      </c>
      <c r="O43" s="321">
        <f xml:space="preserve">  WEG_CB[[#This Row],[Salary Component]]  *  17.5%</f>
        <v>0</v>
      </c>
      <c r="P43" s="321">
        <f xml:space="preserve">  WEG_CB[[#This Row],[Salary Component]]  +  WEG_CB[[#This Row],[Statutory Benefit Component (17.5%) ]]</f>
        <v>0</v>
      </c>
      <c r="Q43" s="248"/>
    </row>
    <row r="44" spans="1:17" x14ac:dyDescent="0.25">
      <c r="A44" s="242"/>
      <c r="B44" s="79">
        <v>35</v>
      </c>
      <c r="C44" s="80"/>
      <c r="D44" s="80"/>
      <c r="E44" s="80"/>
      <c r="F44" s="80"/>
      <c r="G44" s="81"/>
      <c r="H44" s="84"/>
      <c r="I44" s="84"/>
      <c r="J44" s="174"/>
      <c r="K44" s="314" t="str">
        <f>IF(  WEG_CB[[#This Row],[% of Time in Eligible Position]] &gt;= 0.25,  IF(  WEG_CB[[#This Row],[Eligibility Rate per Hour ]] &gt;= 2,  "Full",  IF(  WEG_CB[[#This Row],[Eligibility Rate per Hour ]] &gt; 0,  "Partial",  "None"  )  ),  "None")</f>
        <v>None</v>
      </c>
      <c r="L44" s="315">
        <f xml:space="preserve">  MIN(  WEG_CB_Threshold  -  MIN(  WEG_CB[[#This Row],[Base Hourly Wage]], WEG_CB_Threshold  ), 2 )</f>
        <v>0</v>
      </c>
      <c r="M44" s="316">
        <f xml:space="preserve">  WEG_CB[[#This Row],[Regular Hours per Week]]  *  WEG_CB[[#This Row],[Weeks Worked in Year]]  *  WEG_CB[[#This Row],[% of Time in Eligible Position]]  /  FTE_Hrs</f>
        <v>0</v>
      </c>
      <c r="N44" s="317">
        <f xml:space="preserve">  IF(  COUNTBLANK(  WEG_CB[[#This Row],[Unique Staff ID]:[% of Time in Eligible Position]]) = 0,  WEG_CB[[#This Row],[Regular Hours per Week]]  *  WEG_CB[[#This Row],[Weeks Worked in Year]]  *  WEG_CB[[#This Row],[% of Time in Eligible Position]]  *  WEG_CB[[#This Row],[Eligibility Rate per Hour ]], 0  )</f>
        <v>0</v>
      </c>
      <c r="O44" s="317">
        <f xml:space="preserve">  WEG_CB[[#This Row],[Salary Component]]  *  17.5%</f>
        <v>0</v>
      </c>
      <c r="P44" s="317">
        <f xml:space="preserve">  WEG_CB[[#This Row],[Salary Component]]  +  WEG_CB[[#This Row],[Statutory Benefit Component (17.5%) ]]</f>
        <v>0</v>
      </c>
      <c r="Q44" s="248"/>
    </row>
    <row r="45" spans="1:17" x14ac:dyDescent="0.25">
      <c r="A45" s="242"/>
      <c r="B45" s="83">
        <v>36</v>
      </c>
      <c r="C45" s="80"/>
      <c r="D45" s="80"/>
      <c r="E45" s="80"/>
      <c r="F45" s="80"/>
      <c r="G45" s="81"/>
      <c r="H45" s="84"/>
      <c r="I45" s="84"/>
      <c r="J45" s="174"/>
      <c r="K45" s="318" t="str">
        <f>IF(  WEG_CB[[#This Row],[% of Time in Eligible Position]] &gt;= 0.25,  IF(  WEG_CB[[#This Row],[Eligibility Rate per Hour ]] &gt;= 2,  "Full",  IF(  WEG_CB[[#This Row],[Eligibility Rate per Hour ]] &gt; 0,  "Partial",  "None"  )  ),  "None")</f>
        <v>None</v>
      </c>
      <c r="L45" s="319">
        <f xml:space="preserve">  MIN(  WEG_CB_Threshold  -  MIN(  WEG_CB[[#This Row],[Base Hourly Wage]], WEG_CB_Threshold  ), 2 )</f>
        <v>0</v>
      </c>
      <c r="M45" s="320">
        <f xml:space="preserve">  WEG_CB[[#This Row],[Regular Hours per Week]]  *  WEG_CB[[#This Row],[Weeks Worked in Year]]  *  WEG_CB[[#This Row],[% of Time in Eligible Position]]  /  FTE_Hrs</f>
        <v>0</v>
      </c>
      <c r="N45" s="321">
        <f xml:space="preserve">  IF(  COUNTBLANK(  WEG_CB[[#This Row],[Unique Staff ID]:[% of Time in Eligible Position]]) = 0,  WEG_CB[[#This Row],[Regular Hours per Week]]  *  WEG_CB[[#This Row],[Weeks Worked in Year]]  *  WEG_CB[[#This Row],[% of Time in Eligible Position]]  *  WEG_CB[[#This Row],[Eligibility Rate per Hour ]], 0  )</f>
        <v>0</v>
      </c>
      <c r="O45" s="321">
        <f xml:space="preserve">  WEG_CB[[#This Row],[Salary Component]]  *  17.5%</f>
        <v>0</v>
      </c>
      <c r="P45" s="321">
        <f xml:space="preserve">  WEG_CB[[#This Row],[Salary Component]]  +  WEG_CB[[#This Row],[Statutory Benefit Component (17.5%) ]]</f>
        <v>0</v>
      </c>
      <c r="Q45" s="248"/>
    </row>
    <row r="46" spans="1:17" x14ac:dyDescent="0.25">
      <c r="A46" s="242"/>
      <c r="B46" s="79">
        <v>37</v>
      </c>
      <c r="C46" s="80"/>
      <c r="D46" s="80"/>
      <c r="E46" s="80"/>
      <c r="F46" s="80"/>
      <c r="G46" s="81"/>
      <c r="H46" s="84"/>
      <c r="I46" s="84"/>
      <c r="J46" s="174"/>
      <c r="K46" s="314" t="str">
        <f>IF(  WEG_CB[[#This Row],[% of Time in Eligible Position]] &gt;= 0.25,  IF(  WEG_CB[[#This Row],[Eligibility Rate per Hour ]] &gt;= 2,  "Full",  IF(  WEG_CB[[#This Row],[Eligibility Rate per Hour ]] &gt; 0,  "Partial",  "None"  )  ),  "None")</f>
        <v>None</v>
      </c>
      <c r="L46" s="315">
        <f xml:space="preserve">  MIN(  WEG_CB_Threshold  -  MIN(  WEG_CB[[#This Row],[Base Hourly Wage]], WEG_CB_Threshold  ), 2 )</f>
        <v>0</v>
      </c>
      <c r="M46" s="316">
        <f xml:space="preserve">  WEG_CB[[#This Row],[Regular Hours per Week]]  *  WEG_CB[[#This Row],[Weeks Worked in Year]]  *  WEG_CB[[#This Row],[% of Time in Eligible Position]]  /  FTE_Hrs</f>
        <v>0</v>
      </c>
      <c r="N46" s="317">
        <f xml:space="preserve">  IF(  COUNTBLANK(  WEG_CB[[#This Row],[Unique Staff ID]:[% of Time in Eligible Position]]) = 0,  WEG_CB[[#This Row],[Regular Hours per Week]]  *  WEG_CB[[#This Row],[Weeks Worked in Year]]  *  WEG_CB[[#This Row],[% of Time in Eligible Position]]  *  WEG_CB[[#This Row],[Eligibility Rate per Hour ]], 0  )</f>
        <v>0</v>
      </c>
      <c r="O46" s="317">
        <f xml:space="preserve">  WEG_CB[[#This Row],[Salary Component]]  *  17.5%</f>
        <v>0</v>
      </c>
      <c r="P46" s="317">
        <f xml:space="preserve">  WEG_CB[[#This Row],[Salary Component]]  +  WEG_CB[[#This Row],[Statutory Benefit Component (17.5%) ]]</f>
        <v>0</v>
      </c>
      <c r="Q46" s="248"/>
    </row>
    <row r="47" spans="1:17" x14ac:dyDescent="0.25">
      <c r="A47" s="242"/>
      <c r="B47" s="83">
        <v>38</v>
      </c>
      <c r="C47" s="80"/>
      <c r="D47" s="80"/>
      <c r="E47" s="80"/>
      <c r="F47" s="80"/>
      <c r="G47" s="81"/>
      <c r="H47" s="84"/>
      <c r="I47" s="84"/>
      <c r="J47" s="174"/>
      <c r="K47" s="318" t="str">
        <f>IF(  WEG_CB[[#This Row],[% of Time in Eligible Position]] &gt;= 0.25,  IF(  WEG_CB[[#This Row],[Eligibility Rate per Hour ]] &gt;= 2,  "Full",  IF(  WEG_CB[[#This Row],[Eligibility Rate per Hour ]] &gt; 0,  "Partial",  "None"  )  ),  "None")</f>
        <v>None</v>
      </c>
      <c r="L47" s="319">
        <f xml:space="preserve">  MIN(  WEG_CB_Threshold  -  MIN(  WEG_CB[[#This Row],[Base Hourly Wage]], WEG_CB_Threshold  ), 2 )</f>
        <v>0</v>
      </c>
      <c r="M47" s="320">
        <f xml:space="preserve">  WEG_CB[[#This Row],[Regular Hours per Week]]  *  WEG_CB[[#This Row],[Weeks Worked in Year]]  *  WEG_CB[[#This Row],[% of Time in Eligible Position]]  /  FTE_Hrs</f>
        <v>0</v>
      </c>
      <c r="N47" s="321">
        <f xml:space="preserve">  IF(  COUNTBLANK(  WEG_CB[[#This Row],[Unique Staff ID]:[% of Time in Eligible Position]]) = 0,  WEG_CB[[#This Row],[Regular Hours per Week]]  *  WEG_CB[[#This Row],[Weeks Worked in Year]]  *  WEG_CB[[#This Row],[% of Time in Eligible Position]]  *  WEG_CB[[#This Row],[Eligibility Rate per Hour ]], 0  )</f>
        <v>0</v>
      </c>
      <c r="O47" s="321">
        <f xml:space="preserve">  WEG_CB[[#This Row],[Salary Component]]  *  17.5%</f>
        <v>0</v>
      </c>
      <c r="P47" s="321">
        <f xml:space="preserve">  WEG_CB[[#This Row],[Salary Component]]  +  WEG_CB[[#This Row],[Statutory Benefit Component (17.5%) ]]</f>
        <v>0</v>
      </c>
      <c r="Q47" s="248"/>
    </row>
    <row r="48" spans="1:17" x14ac:dyDescent="0.25">
      <c r="A48" s="242"/>
      <c r="B48" s="79">
        <v>39</v>
      </c>
      <c r="C48" s="80"/>
      <c r="D48" s="80"/>
      <c r="E48" s="80"/>
      <c r="F48" s="80"/>
      <c r="G48" s="81"/>
      <c r="H48" s="84"/>
      <c r="I48" s="84"/>
      <c r="J48" s="174"/>
      <c r="K48" s="314" t="str">
        <f>IF(  WEG_CB[[#This Row],[% of Time in Eligible Position]] &gt;= 0.25,  IF(  WEG_CB[[#This Row],[Eligibility Rate per Hour ]] &gt;= 2,  "Full",  IF(  WEG_CB[[#This Row],[Eligibility Rate per Hour ]] &gt; 0,  "Partial",  "None"  )  ),  "None")</f>
        <v>None</v>
      </c>
      <c r="L48" s="315">
        <f xml:space="preserve">  MIN(  WEG_CB_Threshold  -  MIN(  WEG_CB[[#This Row],[Base Hourly Wage]], WEG_CB_Threshold  ), 2 )</f>
        <v>0</v>
      </c>
      <c r="M48" s="316">
        <f xml:space="preserve">  WEG_CB[[#This Row],[Regular Hours per Week]]  *  WEG_CB[[#This Row],[Weeks Worked in Year]]  *  WEG_CB[[#This Row],[% of Time in Eligible Position]]  /  FTE_Hrs</f>
        <v>0</v>
      </c>
      <c r="N48" s="317">
        <f xml:space="preserve">  IF(  COUNTBLANK(  WEG_CB[[#This Row],[Unique Staff ID]:[% of Time in Eligible Position]]) = 0,  WEG_CB[[#This Row],[Regular Hours per Week]]  *  WEG_CB[[#This Row],[Weeks Worked in Year]]  *  WEG_CB[[#This Row],[% of Time in Eligible Position]]  *  WEG_CB[[#This Row],[Eligibility Rate per Hour ]], 0  )</f>
        <v>0</v>
      </c>
      <c r="O48" s="317">
        <f xml:space="preserve">  WEG_CB[[#This Row],[Salary Component]]  *  17.5%</f>
        <v>0</v>
      </c>
      <c r="P48" s="317">
        <f xml:space="preserve">  WEG_CB[[#This Row],[Salary Component]]  +  WEG_CB[[#This Row],[Statutory Benefit Component (17.5%) ]]</f>
        <v>0</v>
      </c>
      <c r="Q48" s="248"/>
    </row>
    <row r="49" spans="1:17" x14ac:dyDescent="0.25">
      <c r="A49" s="242"/>
      <c r="B49" s="83">
        <v>40</v>
      </c>
      <c r="C49" s="80"/>
      <c r="D49" s="80"/>
      <c r="E49" s="80"/>
      <c r="F49" s="80"/>
      <c r="G49" s="81"/>
      <c r="H49" s="84"/>
      <c r="I49" s="84"/>
      <c r="J49" s="174"/>
      <c r="K49" s="318" t="str">
        <f>IF(  WEG_CB[[#This Row],[% of Time in Eligible Position]] &gt;= 0.25,  IF(  WEG_CB[[#This Row],[Eligibility Rate per Hour ]] &gt;= 2,  "Full",  IF(  WEG_CB[[#This Row],[Eligibility Rate per Hour ]] &gt; 0,  "Partial",  "None"  )  ),  "None")</f>
        <v>None</v>
      </c>
      <c r="L49" s="319">
        <f xml:space="preserve">  MIN(  WEG_CB_Threshold  -  MIN(  WEG_CB[[#This Row],[Base Hourly Wage]], WEG_CB_Threshold  ), 2 )</f>
        <v>0</v>
      </c>
      <c r="M49" s="320">
        <f xml:space="preserve">  WEG_CB[[#This Row],[Regular Hours per Week]]  *  WEG_CB[[#This Row],[Weeks Worked in Year]]  *  WEG_CB[[#This Row],[% of Time in Eligible Position]]  /  FTE_Hrs</f>
        <v>0</v>
      </c>
      <c r="N49" s="321">
        <f xml:space="preserve">  IF(  COUNTBLANK(  WEG_CB[[#This Row],[Unique Staff ID]:[% of Time in Eligible Position]]) = 0,  WEG_CB[[#This Row],[Regular Hours per Week]]  *  WEG_CB[[#This Row],[Weeks Worked in Year]]  *  WEG_CB[[#This Row],[% of Time in Eligible Position]]  *  WEG_CB[[#This Row],[Eligibility Rate per Hour ]], 0  )</f>
        <v>0</v>
      </c>
      <c r="O49" s="321">
        <f xml:space="preserve">  WEG_CB[[#This Row],[Salary Component]]  *  17.5%</f>
        <v>0</v>
      </c>
      <c r="P49" s="321">
        <f xml:space="preserve">  WEG_CB[[#This Row],[Salary Component]]  +  WEG_CB[[#This Row],[Statutory Benefit Component (17.5%) ]]</f>
        <v>0</v>
      </c>
      <c r="Q49" s="248"/>
    </row>
    <row r="50" spans="1:17" x14ac:dyDescent="0.25">
      <c r="A50" s="242"/>
      <c r="B50" s="79">
        <v>41</v>
      </c>
      <c r="C50" s="80"/>
      <c r="D50" s="80"/>
      <c r="E50" s="80"/>
      <c r="F50" s="80"/>
      <c r="G50" s="81"/>
      <c r="H50" s="84"/>
      <c r="I50" s="84"/>
      <c r="J50" s="174"/>
      <c r="K50" s="314" t="str">
        <f>IF(  WEG_CB[[#This Row],[% of Time in Eligible Position]] &gt;= 0.25,  IF(  WEG_CB[[#This Row],[Eligibility Rate per Hour ]] &gt;= 2,  "Full",  IF(  WEG_CB[[#This Row],[Eligibility Rate per Hour ]] &gt; 0,  "Partial",  "None"  )  ),  "None")</f>
        <v>None</v>
      </c>
      <c r="L50" s="315">
        <f xml:space="preserve">  MIN(  WEG_CB_Threshold  -  MIN(  WEG_CB[[#This Row],[Base Hourly Wage]], WEG_CB_Threshold  ), 2 )</f>
        <v>0</v>
      </c>
      <c r="M50" s="316">
        <f xml:space="preserve">  WEG_CB[[#This Row],[Regular Hours per Week]]  *  WEG_CB[[#This Row],[Weeks Worked in Year]]  *  WEG_CB[[#This Row],[% of Time in Eligible Position]]  /  FTE_Hrs</f>
        <v>0</v>
      </c>
      <c r="N50" s="317">
        <f xml:space="preserve">  IF(  COUNTBLANK(  WEG_CB[[#This Row],[Unique Staff ID]:[% of Time in Eligible Position]]) = 0,  WEG_CB[[#This Row],[Regular Hours per Week]]  *  WEG_CB[[#This Row],[Weeks Worked in Year]]  *  WEG_CB[[#This Row],[% of Time in Eligible Position]]  *  WEG_CB[[#This Row],[Eligibility Rate per Hour ]], 0  )</f>
        <v>0</v>
      </c>
      <c r="O50" s="317">
        <f xml:space="preserve">  WEG_CB[[#This Row],[Salary Component]]  *  17.5%</f>
        <v>0</v>
      </c>
      <c r="P50" s="317">
        <f xml:space="preserve">  WEG_CB[[#This Row],[Salary Component]]  +  WEG_CB[[#This Row],[Statutory Benefit Component (17.5%) ]]</f>
        <v>0</v>
      </c>
      <c r="Q50" s="248"/>
    </row>
    <row r="51" spans="1:17" x14ac:dyDescent="0.25">
      <c r="A51" s="242"/>
      <c r="B51" s="83">
        <v>42</v>
      </c>
      <c r="C51" s="80"/>
      <c r="D51" s="80"/>
      <c r="E51" s="80"/>
      <c r="F51" s="80"/>
      <c r="G51" s="81"/>
      <c r="H51" s="84"/>
      <c r="I51" s="84"/>
      <c r="J51" s="174"/>
      <c r="K51" s="318" t="str">
        <f>IF(  WEG_CB[[#This Row],[% of Time in Eligible Position]] &gt;= 0.25,  IF(  WEG_CB[[#This Row],[Eligibility Rate per Hour ]] &gt;= 2,  "Full",  IF(  WEG_CB[[#This Row],[Eligibility Rate per Hour ]] &gt; 0,  "Partial",  "None"  )  ),  "None")</f>
        <v>None</v>
      </c>
      <c r="L51" s="319">
        <f xml:space="preserve">  MIN(  WEG_CB_Threshold  -  MIN(  WEG_CB[[#This Row],[Base Hourly Wage]], WEG_CB_Threshold  ), 2 )</f>
        <v>0</v>
      </c>
      <c r="M51" s="320">
        <f xml:space="preserve">  WEG_CB[[#This Row],[Regular Hours per Week]]  *  WEG_CB[[#This Row],[Weeks Worked in Year]]  *  WEG_CB[[#This Row],[% of Time in Eligible Position]]  /  FTE_Hrs</f>
        <v>0</v>
      </c>
      <c r="N51" s="321">
        <f xml:space="preserve">  IF(  COUNTBLANK(  WEG_CB[[#This Row],[Unique Staff ID]:[% of Time in Eligible Position]]) = 0,  WEG_CB[[#This Row],[Regular Hours per Week]]  *  WEG_CB[[#This Row],[Weeks Worked in Year]]  *  WEG_CB[[#This Row],[% of Time in Eligible Position]]  *  WEG_CB[[#This Row],[Eligibility Rate per Hour ]], 0  )</f>
        <v>0</v>
      </c>
      <c r="O51" s="321">
        <f xml:space="preserve">  WEG_CB[[#This Row],[Salary Component]]  *  17.5%</f>
        <v>0</v>
      </c>
      <c r="P51" s="321">
        <f xml:space="preserve">  WEG_CB[[#This Row],[Salary Component]]  +  WEG_CB[[#This Row],[Statutory Benefit Component (17.5%) ]]</f>
        <v>0</v>
      </c>
      <c r="Q51" s="248"/>
    </row>
    <row r="52" spans="1:17" x14ac:dyDescent="0.25">
      <c r="A52" s="242"/>
      <c r="B52" s="79">
        <v>43</v>
      </c>
      <c r="C52" s="80"/>
      <c r="D52" s="80"/>
      <c r="E52" s="80"/>
      <c r="F52" s="80"/>
      <c r="G52" s="81"/>
      <c r="H52" s="84"/>
      <c r="I52" s="84"/>
      <c r="J52" s="174"/>
      <c r="K52" s="314" t="str">
        <f>IF(  WEG_CB[[#This Row],[% of Time in Eligible Position]] &gt;= 0.25,  IF(  WEG_CB[[#This Row],[Eligibility Rate per Hour ]] &gt;= 2,  "Full",  IF(  WEG_CB[[#This Row],[Eligibility Rate per Hour ]] &gt; 0,  "Partial",  "None"  )  ),  "None")</f>
        <v>None</v>
      </c>
      <c r="L52" s="315">
        <f xml:space="preserve">  MIN(  WEG_CB_Threshold  -  MIN(  WEG_CB[[#This Row],[Base Hourly Wage]], WEG_CB_Threshold  ), 2 )</f>
        <v>0</v>
      </c>
      <c r="M52" s="316">
        <f xml:space="preserve">  WEG_CB[[#This Row],[Regular Hours per Week]]  *  WEG_CB[[#This Row],[Weeks Worked in Year]]  *  WEG_CB[[#This Row],[% of Time in Eligible Position]]  /  FTE_Hrs</f>
        <v>0</v>
      </c>
      <c r="N52" s="317">
        <f xml:space="preserve">  IF(  COUNTBLANK(  WEG_CB[[#This Row],[Unique Staff ID]:[% of Time in Eligible Position]]) = 0,  WEG_CB[[#This Row],[Regular Hours per Week]]  *  WEG_CB[[#This Row],[Weeks Worked in Year]]  *  WEG_CB[[#This Row],[% of Time in Eligible Position]]  *  WEG_CB[[#This Row],[Eligibility Rate per Hour ]], 0  )</f>
        <v>0</v>
      </c>
      <c r="O52" s="317">
        <f xml:space="preserve">  WEG_CB[[#This Row],[Salary Component]]  *  17.5%</f>
        <v>0</v>
      </c>
      <c r="P52" s="317">
        <f xml:space="preserve">  WEG_CB[[#This Row],[Salary Component]]  +  WEG_CB[[#This Row],[Statutory Benefit Component (17.5%) ]]</f>
        <v>0</v>
      </c>
      <c r="Q52" s="248"/>
    </row>
    <row r="53" spans="1:17" x14ac:dyDescent="0.25">
      <c r="A53" s="242"/>
      <c r="B53" s="83">
        <v>44</v>
      </c>
      <c r="C53" s="80"/>
      <c r="D53" s="80"/>
      <c r="E53" s="80"/>
      <c r="F53" s="80"/>
      <c r="G53" s="81"/>
      <c r="H53" s="84"/>
      <c r="I53" s="84"/>
      <c r="J53" s="174"/>
      <c r="K53" s="318" t="str">
        <f>IF(  WEG_CB[[#This Row],[% of Time in Eligible Position]] &gt;= 0.25,  IF(  WEG_CB[[#This Row],[Eligibility Rate per Hour ]] &gt;= 2,  "Full",  IF(  WEG_CB[[#This Row],[Eligibility Rate per Hour ]] &gt; 0,  "Partial",  "None"  )  ),  "None")</f>
        <v>None</v>
      </c>
      <c r="L53" s="319">
        <f xml:space="preserve">  MIN(  WEG_CB_Threshold  -  MIN(  WEG_CB[[#This Row],[Base Hourly Wage]], WEG_CB_Threshold  ), 2 )</f>
        <v>0</v>
      </c>
      <c r="M53" s="320">
        <f xml:space="preserve">  WEG_CB[[#This Row],[Regular Hours per Week]]  *  WEG_CB[[#This Row],[Weeks Worked in Year]]  *  WEG_CB[[#This Row],[% of Time in Eligible Position]]  /  FTE_Hrs</f>
        <v>0</v>
      </c>
      <c r="N53" s="321">
        <f xml:space="preserve">  IF(  COUNTBLANK(  WEG_CB[[#This Row],[Unique Staff ID]:[% of Time in Eligible Position]]) = 0,  WEG_CB[[#This Row],[Regular Hours per Week]]  *  WEG_CB[[#This Row],[Weeks Worked in Year]]  *  WEG_CB[[#This Row],[% of Time in Eligible Position]]  *  WEG_CB[[#This Row],[Eligibility Rate per Hour ]], 0  )</f>
        <v>0</v>
      </c>
      <c r="O53" s="321">
        <f xml:space="preserve">  WEG_CB[[#This Row],[Salary Component]]  *  17.5%</f>
        <v>0</v>
      </c>
      <c r="P53" s="321">
        <f xml:space="preserve">  WEG_CB[[#This Row],[Salary Component]]  +  WEG_CB[[#This Row],[Statutory Benefit Component (17.5%) ]]</f>
        <v>0</v>
      </c>
      <c r="Q53" s="248"/>
    </row>
    <row r="54" spans="1:17" x14ac:dyDescent="0.25">
      <c r="A54" s="242"/>
      <c r="B54" s="79">
        <v>45</v>
      </c>
      <c r="C54" s="80"/>
      <c r="D54" s="80"/>
      <c r="E54" s="80"/>
      <c r="F54" s="80"/>
      <c r="G54" s="81"/>
      <c r="H54" s="84"/>
      <c r="I54" s="84"/>
      <c r="J54" s="174"/>
      <c r="K54" s="314" t="str">
        <f>IF(  WEG_CB[[#This Row],[% of Time in Eligible Position]] &gt;= 0.25,  IF(  WEG_CB[[#This Row],[Eligibility Rate per Hour ]] &gt;= 2,  "Full",  IF(  WEG_CB[[#This Row],[Eligibility Rate per Hour ]] &gt; 0,  "Partial",  "None"  )  ),  "None")</f>
        <v>None</v>
      </c>
      <c r="L54" s="315">
        <f xml:space="preserve">  MIN(  WEG_CB_Threshold  -  MIN(  WEG_CB[[#This Row],[Base Hourly Wage]], WEG_CB_Threshold  ), 2 )</f>
        <v>0</v>
      </c>
      <c r="M54" s="316">
        <f xml:space="preserve">  WEG_CB[[#This Row],[Regular Hours per Week]]  *  WEG_CB[[#This Row],[Weeks Worked in Year]]  *  WEG_CB[[#This Row],[% of Time in Eligible Position]]  /  FTE_Hrs</f>
        <v>0</v>
      </c>
      <c r="N54" s="317">
        <f xml:space="preserve">  IF(  COUNTBLANK(  WEG_CB[[#This Row],[Unique Staff ID]:[% of Time in Eligible Position]]) = 0,  WEG_CB[[#This Row],[Regular Hours per Week]]  *  WEG_CB[[#This Row],[Weeks Worked in Year]]  *  WEG_CB[[#This Row],[% of Time in Eligible Position]]  *  WEG_CB[[#This Row],[Eligibility Rate per Hour ]], 0  )</f>
        <v>0</v>
      </c>
      <c r="O54" s="317">
        <f xml:space="preserve">  WEG_CB[[#This Row],[Salary Component]]  *  17.5%</f>
        <v>0</v>
      </c>
      <c r="P54" s="317">
        <f xml:space="preserve">  WEG_CB[[#This Row],[Salary Component]]  +  WEG_CB[[#This Row],[Statutory Benefit Component (17.5%) ]]</f>
        <v>0</v>
      </c>
      <c r="Q54" s="248"/>
    </row>
    <row r="55" spans="1:17" x14ac:dyDescent="0.25">
      <c r="A55" s="242"/>
      <c r="B55" s="83">
        <v>46</v>
      </c>
      <c r="C55" s="80"/>
      <c r="D55" s="80"/>
      <c r="E55" s="80"/>
      <c r="F55" s="80"/>
      <c r="G55" s="81"/>
      <c r="H55" s="84"/>
      <c r="I55" s="84"/>
      <c r="J55" s="174"/>
      <c r="K55" s="318" t="str">
        <f>IF(  WEG_CB[[#This Row],[% of Time in Eligible Position]] &gt;= 0.25,  IF(  WEG_CB[[#This Row],[Eligibility Rate per Hour ]] &gt;= 2,  "Full",  IF(  WEG_CB[[#This Row],[Eligibility Rate per Hour ]] &gt; 0,  "Partial",  "None"  )  ),  "None")</f>
        <v>None</v>
      </c>
      <c r="L55" s="319">
        <f xml:space="preserve">  MIN(  WEG_CB_Threshold  -  MIN(  WEG_CB[[#This Row],[Base Hourly Wage]], WEG_CB_Threshold  ), 2 )</f>
        <v>0</v>
      </c>
      <c r="M55" s="320">
        <f xml:space="preserve">  WEG_CB[[#This Row],[Regular Hours per Week]]  *  WEG_CB[[#This Row],[Weeks Worked in Year]]  *  WEG_CB[[#This Row],[% of Time in Eligible Position]]  /  FTE_Hrs</f>
        <v>0</v>
      </c>
      <c r="N55" s="321">
        <f xml:space="preserve">  IF(  COUNTBLANK(  WEG_CB[[#This Row],[Unique Staff ID]:[% of Time in Eligible Position]]) = 0,  WEG_CB[[#This Row],[Regular Hours per Week]]  *  WEG_CB[[#This Row],[Weeks Worked in Year]]  *  WEG_CB[[#This Row],[% of Time in Eligible Position]]  *  WEG_CB[[#This Row],[Eligibility Rate per Hour ]], 0  )</f>
        <v>0</v>
      </c>
      <c r="O55" s="321">
        <f xml:space="preserve">  WEG_CB[[#This Row],[Salary Component]]  *  17.5%</f>
        <v>0</v>
      </c>
      <c r="P55" s="321">
        <f xml:space="preserve">  WEG_CB[[#This Row],[Salary Component]]  +  WEG_CB[[#This Row],[Statutory Benefit Component (17.5%) ]]</f>
        <v>0</v>
      </c>
      <c r="Q55" s="248"/>
    </row>
    <row r="56" spans="1:17" x14ac:dyDescent="0.25">
      <c r="A56" s="242"/>
      <c r="B56" s="79">
        <v>47</v>
      </c>
      <c r="C56" s="80"/>
      <c r="D56" s="80"/>
      <c r="E56" s="80"/>
      <c r="F56" s="80"/>
      <c r="G56" s="81"/>
      <c r="H56" s="84"/>
      <c r="I56" s="84"/>
      <c r="J56" s="174"/>
      <c r="K56" s="314" t="str">
        <f>IF(  WEG_CB[[#This Row],[% of Time in Eligible Position]] &gt;= 0.25,  IF(  WEG_CB[[#This Row],[Eligibility Rate per Hour ]] &gt;= 2,  "Full",  IF(  WEG_CB[[#This Row],[Eligibility Rate per Hour ]] &gt; 0,  "Partial",  "None"  )  ),  "None")</f>
        <v>None</v>
      </c>
      <c r="L56" s="315">
        <f xml:space="preserve">  MIN(  WEG_CB_Threshold  -  MIN(  WEG_CB[[#This Row],[Base Hourly Wage]], WEG_CB_Threshold  ), 2 )</f>
        <v>0</v>
      </c>
      <c r="M56" s="316">
        <f xml:space="preserve">  WEG_CB[[#This Row],[Regular Hours per Week]]  *  WEG_CB[[#This Row],[Weeks Worked in Year]]  *  WEG_CB[[#This Row],[% of Time in Eligible Position]]  /  FTE_Hrs</f>
        <v>0</v>
      </c>
      <c r="N56" s="317">
        <f xml:space="preserve">  IF(  COUNTBLANK(  WEG_CB[[#This Row],[Unique Staff ID]:[% of Time in Eligible Position]]) = 0,  WEG_CB[[#This Row],[Regular Hours per Week]]  *  WEG_CB[[#This Row],[Weeks Worked in Year]]  *  WEG_CB[[#This Row],[% of Time in Eligible Position]]  *  WEG_CB[[#This Row],[Eligibility Rate per Hour ]], 0  )</f>
        <v>0</v>
      </c>
      <c r="O56" s="317">
        <f xml:space="preserve">  WEG_CB[[#This Row],[Salary Component]]  *  17.5%</f>
        <v>0</v>
      </c>
      <c r="P56" s="317">
        <f xml:space="preserve">  WEG_CB[[#This Row],[Salary Component]]  +  WEG_CB[[#This Row],[Statutory Benefit Component (17.5%) ]]</f>
        <v>0</v>
      </c>
      <c r="Q56" s="248"/>
    </row>
    <row r="57" spans="1:17" x14ac:dyDescent="0.25">
      <c r="A57" s="242"/>
      <c r="B57" s="83">
        <v>48</v>
      </c>
      <c r="C57" s="80"/>
      <c r="D57" s="80"/>
      <c r="E57" s="80"/>
      <c r="F57" s="80"/>
      <c r="G57" s="81"/>
      <c r="H57" s="84"/>
      <c r="I57" s="84"/>
      <c r="J57" s="174"/>
      <c r="K57" s="318" t="str">
        <f>IF(  WEG_CB[[#This Row],[% of Time in Eligible Position]] &gt;= 0.25,  IF(  WEG_CB[[#This Row],[Eligibility Rate per Hour ]] &gt;= 2,  "Full",  IF(  WEG_CB[[#This Row],[Eligibility Rate per Hour ]] &gt; 0,  "Partial",  "None"  )  ),  "None")</f>
        <v>None</v>
      </c>
      <c r="L57" s="319">
        <f xml:space="preserve">  MIN(  WEG_CB_Threshold  -  MIN(  WEG_CB[[#This Row],[Base Hourly Wage]], WEG_CB_Threshold  ), 2 )</f>
        <v>0</v>
      </c>
      <c r="M57" s="320">
        <f xml:space="preserve">  WEG_CB[[#This Row],[Regular Hours per Week]]  *  WEG_CB[[#This Row],[Weeks Worked in Year]]  *  WEG_CB[[#This Row],[% of Time in Eligible Position]]  /  FTE_Hrs</f>
        <v>0</v>
      </c>
      <c r="N57" s="321">
        <f xml:space="preserve">  IF(  COUNTBLANK(  WEG_CB[[#This Row],[Unique Staff ID]:[% of Time in Eligible Position]]) = 0,  WEG_CB[[#This Row],[Regular Hours per Week]]  *  WEG_CB[[#This Row],[Weeks Worked in Year]]  *  WEG_CB[[#This Row],[% of Time in Eligible Position]]  *  WEG_CB[[#This Row],[Eligibility Rate per Hour ]], 0  )</f>
        <v>0</v>
      </c>
      <c r="O57" s="321">
        <f xml:space="preserve">  WEG_CB[[#This Row],[Salary Component]]  *  17.5%</f>
        <v>0</v>
      </c>
      <c r="P57" s="321">
        <f xml:space="preserve">  WEG_CB[[#This Row],[Salary Component]]  +  WEG_CB[[#This Row],[Statutory Benefit Component (17.5%) ]]</f>
        <v>0</v>
      </c>
      <c r="Q57" s="248"/>
    </row>
    <row r="58" spans="1:17" x14ac:dyDescent="0.25">
      <c r="A58" s="242"/>
      <c r="B58" s="79">
        <v>49</v>
      </c>
      <c r="C58" s="80"/>
      <c r="D58" s="80"/>
      <c r="E58" s="80"/>
      <c r="F58" s="80"/>
      <c r="G58" s="81"/>
      <c r="H58" s="84"/>
      <c r="I58" s="84"/>
      <c r="J58" s="174"/>
      <c r="K58" s="314" t="str">
        <f>IF(  WEG_CB[[#This Row],[% of Time in Eligible Position]] &gt;= 0.25,  IF(  WEG_CB[[#This Row],[Eligibility Rate per Hour ]] &gt;= 2,  "Full",  IF(  WEG_CB[[#This Row],[Eligibility Rate per Hour ]] &gt; 0,  "Partial",  "None"  )  ),  "None")</f>
        <v>None</v>
      </c>
      <c r="L58" s="315">
        <f xml:space="preserve">  MIN(  WEG_CB_Threshold  -  MIN(  WEG_CB[[#This Row],[Base Hourly Wage]], WEG_CB_Threshold  ), 2 )</f>
        <v>0</v>
      </c>
      <c r="M58" s="316">
        <f xml:space="preserve">  WEG_CB[[#This Row],[Regular Hours per Week]]  *  WEG_CB[[#This Row],[Weeks Worked in Year]]  *  WEG_CB[[#This Row],[% of Time in Eligible Position]]  /  FTE_Hrs</f>
        <v>0</v>
      </c>
      <c r="N58" s="317">
        <f xml:space="preserve">  IF(  COUNTBLANK(  WEG_CB[[#This Row],[Unique Staff ID]:[% of Time in Eligible Position]]) = 0,  WEG_CB[[#This Row],[Regular Hours per Week]]  *  WEG_CB[[#This Row],[Weeks Worked in Year]]  *  WEG_CB[[#This Row],[% of Time in Eligible Position]]  *  WEG_CB[[#This Row],[Eligibility Rate per Hour ]], 0  )</f>
        <v>0</v>
      </c>
      <c r="O58" s="317">
        <f xml:space="preserve">  WEG_CB[[#This Row],[Salary Component]]  *  17.5%</f>
        <v>0</v>
      </c>
      <c r="P58" s="317">
        <f xml:space="preserve">  WEG_CB[[#This Row],[Salary Component]]  +  WEG_CB[[#This Row],[Statutory Benefit Component (17.5%) ]]</f>
        <v>0</v>
      </c>
      <c r="Q58" s="248"/>
    </row>
    <row r="59" spans="1:17" x14ac:dyDescent="0.25">
      <c r="A59" s="242"/>
      <c r="B59" s="83">
        <v>50</v>
      </c>
      <c r="C59" s="80"/>
      <c r="D59" s="80"/>
      <c r="E59" s="80"/>
      <c r="F59" s="80"/>
      <c r="G59" s="81"/>
      <c r="H59" s="84"/>
      <c r="I59" s="84"/>
      <c r="J59" s="174"/>
      <c r="K59" s="318" t="str">
        <f>IF(  WEG_CB[[#This Row],[% of Time in Eligible Position]] &gt;= 0.25,  IF(  WEG_CB[[#This Row],[Eligibility Rate per Hour ]] &gt;= 2,  "Full",  IF(  WEG_CB[[#This Row],[Eligibility Rate per Hour ]] &gt; 0,  "Partial",  "None"  )  ),  "None")</f>
        <v>None</v>
      </c>
      <c r="L59" s="319">
        <f xml:space="preserve">  MIN(  WEG_CB_Threshold  -  MIN(  WEG_CB[[#This Row],[Base Hourly Wage]], WEG_CB_Threshold  ), 2 )</f>
        <v>0</v>
      </c>
      <c r="M59" s="320">
        <f xml:space="preserve">  WEG_CB[[#This Row],[Regular Hours per Week]]  *  WEG_CB[[#This Row],[Weeks Worked in Year]]  *  WEG_CB[[#This Row],[% of Time in Eligible Position]]  /  FTE_Hrs</f>
        <v>0</v>
      </c>
      <c r="N59" s="321">
        <f xml:space="preserve">  IF(  COUNTBLANK(  WEG_CB[[#This Row],[Unique Staff ID]:[% of Time in Eligible Position]]) = 0,  WEG_CB[[#This Row],[Regular Hours per Week]]  *  WEG_CB[[#This Row],[Weeks Worked in Year]]  *  WEG_CB[[#This Row],[% of Time in Eligible Position]]  *  WEG_CB[[#This Row],[Eligibility Rate per Hour ]], 0  )</f>
        <v>0</v>
      </c>
      <c r="O59" s="321">
        <f xml:space="preserve">  WEG_CB[[#This Row],[Salary Component]]  *  17.5%</f>
        <v>0</v>
      </c>
      <c r="P59" s="321">
        <f xml:space="preserve">  WEG_CB[[#This Row],[Salary Component]]  +  WEG_CB[[#This Row],[Statutory Benefit Component (17.5%) ]]</f>
        <v>0</v>
      </c>
      <c r="Q59" s="248"/>
    </row>
    <row r="60" spans="1:17" x14ac:dyDescent="0.25">
      <c r="A60" s="242"/>
      <c r="B60" s="79">
        <v>51</v>
      </c>
      <c r="C60" s="80"/>
      <c r="D60" s="80"/>
      <c r="E60" s="80"/>
      <c r="F60" s="80"/>
      <c r="G60" s="81"/>
      <c r="H60" s="84"/>
      <c r="I60" s="84"/>
      <c r="J60" s="174"/>
      <c r="K60" s="314" t="str">
        <f>IF(  WEG_CB[[#This Row],[% of Time in Eligible Position]] &gt;= 0.25,  IF(  WEG_CB[[#This Row],[Eligibility Rate per Hour ]] &gt;= 2,  "Full",  IF(  WEG_CB[[#This Row],[Eligibility Rate per Hour ]] &gt; 0,  "Partial",  "None"  )  ),  "None")</f>
        <v>None</v>
      </c>
      <c r="L60" s="315">
        <f xml:space="preserve">  MIN(  WEG_CB_Threshold  -  MIN(  WEG_CB[[#This Row],[Base Hourly Wage]], WEG_CB_Threshold  ), 2 )</f>
        <v>0</v>
      </c>
      <c r="M60" s="316">
        <f xml:space="preserve">  WEG_CB[[#This Row],[Regular Hours per Week]]  *  WEG_CB[[#This Row],[Weeks Worked in Year]]  *  WEG_CB[[#This Row],[% of Time in Eligible Position]]  /  FTE_Hrs</f>
        <v>0</v>
      </c>
      <c r="N60" s="317">
        <f xml:space="preserve">  IF(  COUNTBLANK(  WEG_CB[[#This Row],[Unique Staff ID]:[% of Time in Eligible Position]]) = 0,  WEG_CB[[#This Row],[Regular Hours per Week]]  *  WEG_CB[[#This Row],[Weeks Worked in Year]]  *  WEG_CB[[#This Row],[% of Time in Eligible Position]]  *  WEG_CB[[#This Row],[Eligibility Rate per Hour ]], 0  )</f>
        <v>0</v>
      </c>
      <c r="O60" s="317">
        <f xml:space="preserve">  WEG_CB[[#This Row],[Salary Component]]  *  17.5%</f>
        <v>0</v>
      </c>
      <c r="P60" s="317">
        <f xml:space="preserve">  WEG_CB[[#This Row],[Salary Component]]  +  WEG_CB[[#This Row],[Statutory Benefit Component (17.5%) ]]</f>
        <v>0</v>
      </c>
      <c r="Q60" s="248"/>
    </row>
    <row r="61" spans="1:17" x14ac:dyDescent="0.25">
      <c r="A61" s="242"/>
      <c r="B61" s="83">
        <v>52</v>
      </c>
      <c r="C61" s="80"/>
      <c r="D61" s="80"/>
      <c r="E61" s="80"/>
      <c r="F61" s="80"/>
      <c r="G61" s="81"/>
      <c r="H61" s="84"/>
      <c r="I61" s="84"/>
      <c r="J61" s="174"/>
      <c r="K61" s="318" t="str">
        <f>IF(  WEG_CB[[#This Row],[% of Time in Eligible Position]] &gt;= 0.25,  IF(  WEG_CB[[#This Row],[Eligibility Rate per Hour ]] &gt;= 2,  "Full",  IF(  WEG_CB[[#This Row],[Eligibility Rate per Hour ]] &gt; 0,  "Partial",  "None"  )  ),  "None")</f>
        <v>None</v>
      </c>
      <c r="L61" s="319">
        <f xml:space="preserve">  MIN(  WEG_CB_Threshold  -  MIN(  WEG_CB[[#This Row],[Base Hourly Wage]], WEG_CB_Threshold  ), 2 )</f>
        <v>0</v>
      </c>
      <c r="M61" s="320">
        <f xml:space="preserve">  WEG_CB[[#This Row],[Regular Hours per Week]]  *  WEG_CB[[#This Row],[Weeks Worked in Year]]  *  WEG_CB[[#This Row],[% of Time in Eligible Position]]  /  FTE_Hrs</f>
        <v>0</v>
      </c>
      <c r="N61" s="321">
        <f xml:space="preserve">  IF(  COUNTBLANK(  WEG_CB[[#This Row],[Unique Staff ID]:[% of Time in Eligible Position]]) = 0,  WEG_CB[[#This Row],[Regular Hours per Week]]  *  WEG_CB[[#This Row],[Weeks Worked in Year]]  *  WEG_CB[[#This Row],[% of Time in Eligible Position]]  *  WEG_CB[[#This Row],[Eligibility Rate per Hour ]], 0  )</f>
        <v>0</v>
      </c>
      <c r="O61" s="321">
        <f xml:space="preserve">  WEG_CB[[#This Row],[Salary Component]]  *  17.5%</f>
        <v>0</v>
      </c>
      <c r="P61" s="321">
        <f xml:space="preserve">  WEG_CB[[#This Row],[Salary Component]]  +  WEG_CB[[#This Row],[Statutory Benefit Component (17.5%) ]]</f>
        <v>0</v>
      </c>
      <c r="Q61" s="248"/>
    </row>
    <row r="62" spans="1:17" x14ac:dyDescent="0.25">
      <c r="A62" s="242"/>
      <c r="B62" s="79">
        <v>53</v>
      </c>
      <c r="C62" s="80"/>
      <c r="D62" s="80"/>
      <c r="E62" s="80"/>
      <c r="F62" s="80"/>
      <c r="G62" s="81"/>
      <c r="H62" s="84"/>
      <c r="I62" s="84"/>
      <c r="J62" s="174"/>
      <c r="K62" s="314" t="str">
        <f>IF(  WEG_CB[[#This Row],[% of Time in Eligible Position]] &gt;= 0.25,  IF(  WEG_CB[[#This Row],[Eligibility Rate per Hour ]] &gt;= 2,  "Full",  IF(  WEG_CB[[#This Row],[Eligibility Rate per Hour ]] &gt; 0,  "Partial",  "None"  )  ),  "None")</f>
        <v>None</v>
      </c>
      <c r="L62" s="315">
        <f xml:space="preserve">  MIN(  WEG_CB_Threshold  -  MIN(  WEG_CB[[#This Row],[Base Hourly Wage]], WEG_CB_Threshold  ), 2 )</f>
        <v>0</v>
      </c>
      <c r="M62" s="316">
        <f xml:space="preserve">  WEG_CB[[#This Row],[Regular Hours per Week]]  *  WEG_CB[[#This Row],[Weeks Worked in Year]]  *  WEG_CB[[#This Row],[% of Time in Eligible Position]]  /  FTE_Hrs</f>
        <v>0</v>
      </c>
      <c r="N62" s="317">
        <f xml:space="preserve">  IF(  COUNTBLANK(  WEG_CB[[#This Row],[Unique Staff ID]:[% of Time in Eligible Position]]) = 0,  WEG_CB[[#This Row],[Regular Hours per Week]]  *  WEG_CB[[#This Row],[Weeks Worked in Year]]  *  WEG_CB[[#This Row],[% of Time in Eligible Position]]  *  WEG_CB[[#This Row],[Eligibility Rate per Hour ]], 0  )</f>
        <v>0</v>
      </c>
      <c r="O62" s="317">
        <f xml:space="preserve">  WEG_CB[[#This Row],[Salary Component]]  *  17.5%</f>
        <v>0</v>
      </c>
      <c r="P62" s="317">
        <f xml:space="preserve">  WEG_CB[[#This Row],[Salary Component]]  +  WEG_CB[[#This Row],[Statutory Benefit Component (17.5%) ]]</f>
        <v>0</v>
      </c>
      <c r="Q62" s="248"/>
    </row>
    <row r="63" spans="1:17" x14ac:dyDescent="0.25">
      <c r="A63" s="242"/>
      <c r="B63" s="83">
        <v>54</v>
      </c>
      <c r="C63" s="80"/>
      <c r="D63" s="80"/>
      <c r="E63" s="80"/>
      <c r="F63" s="80"/>
      <c r="G63" s="81"/>
      <c r="H63" s="84"/>
      <c r="I63" s="84"/>
      <c r="J63" s="174"/>
      <c r="K63" s="318" t="str">
        <f>IF(  WEG_CB[[#This Row],[% of Time in Eligible Position]] &gt;= 0.25,  IF(  WEG_CB[[#This Row],[Eligibility Rate per Hour ]] &gt;= 2,  "Full",  IF(  WEG_CB[[#This Row],[Eligibility Rate per Hour ]] &gt; 0,  "Partial",  "None"  )  ),  "None")</f>
        <v>None</v>
      </c>
      <c r="L63" s="319">
        <f xml:space="preserve">  MIN(  WEG_CB_Threshold  -  MIN(  WEG_CB[[#This Row],[Base Hourly Wage]], WEG_CB_Threshold  ), 2 )</f>
        <v>0</v>
      </c>
      <c r="M63" s="320">
        <f xml:space="preserve">  WEG_CB[[#This Row],[Regular Hours per Week]]  *  WEG_CB[[#This Row],[Weeks Worked in Year]]  *  WEG_CB[[#This Row],[% of Time in Eligible Position]]  /  FTE_Hrs</f>
        <v>0</v>
      </c>
      <c r="N63" s="321">
        <f xml:space="preserve">  IF(  COUNTBLANK(  WEG_CB[[#This Row],[Unique Staff ID]:[% of Time in Eligible Position]]) = 0,  WEG_CB[[#This Row],[Regular Hours per Week]]  *  WEG_CB[[#This Row],[Weeks Worked in Year]]  *  WEG_CB[[#This Row],[% of Time in Eligible Position]]  *  WEG_CB[[#This Row],[Eligibility Rate per Hour ]], 0  )</f>
        <v>0</v>
      </c>
      <c r="O63" s="321">
        <f xml:space="preserve">  WEG_CB[[#This Row],[Salary Component]]  *  17.5%</f>
        <v>0</v>
      </c>
      <c r="P63" s="321">
        <f xml:space="preserve">  WEG_CB[[#This Row],[Salary Component]]  +  WEG_CB[[#This Row],[Statutory Benefit Component (17.5%) ]]</f>
        <v>0</v>
      </c>
      <c r="Q63" s="103"/>
    </row>
    <row r="64" spans="1:17" x14ac:dyDescent="0.25">
      <c r="A64" s="242"/>
      <c r="B64" s="79">
        <v>55</v>
      </c>
      <c r="C64" s="80"/>
      <c r="D64" s="80"/>
      <c r="E64" s="80"/>
      <c r="F64" s="80"/>
      <c r="G64" s="81"/>
      <c r="H64" s="84"/>
      <c r="I64" s="84"/>
      <c r="J64" s="174"/>
      <c r="K64" s="314" t="str">
        <f>IF(  WEG_CB[[#This Row],[% of Time in Eligible Position]] &gt;= 0.25,  IF(  WEG_CB[[#This Row],[Eligibility Rate per Hour ]] &gt;= 2,  "Full",  IF(  WEG_CB[[#This Row],[Eligibility Rate per Hour ]] &gt; 0,  "Partial",  "None"  )  ),  "None")</f>
        <v>None</v>
      </c>
      <c r="L64" s="315">
        <f xml:space="preserve">  MIN(  WEG_CB_Threshold  -  MIN(  WEG_CB[[#This Row],[Base Hourly Wage]], WEG_CB_Threshold  ), 2 )</f>
        <v>0</v>
      </c>
      <c r="M64" s="316">
        <f xml:space="preserve">  WEG_CB[[#This Row],[Regular Hours per Week]]  *  WEG_CB[[#This Row],[Weeks Worked in Year]]  *  WEG_CB[[#This Row],[% of Time in Eligible Position]]  /  FTE_Hrs</f>
        <v>0</v>
      </c>
      <c r="N64" s="317">
        <f xml:space="preserve">  IF(  COUNTBLANK(  WEG_CB[[#This Row],[Unique Staff ID]:[% of Time in Eligible Position]]) = 0,  WEG_CB[[#This Row],[Regular Hours per Week]]  *  WEG_CB[[#This Row],[Weeks Worked in Year]]  *  WEG_CB[[#This Row],[% of Time in Eligible Position]]  *  WEG_CB[[#This Row],[Eligibility Rate per Hour ]], 0  )</f>
        <v>0</v>
      </c>
      <c r="O64" s="317">
        <f xml:space="preserve">  WEG_CB[[#This Row],[Salary Component]]  *  17.5%</f>
        <v>0</v>
      </c>
      <c r="P64" s="317">
        <f xml:space="preserve">  WEG_CB[[#This Row],[Salary Component]]  +  WEG_CB[[#This Row],[Statutory Benefit Component (17.5%) ]]</f>
        <v>0</v>
      </c>
      <c r="Q64" s="103"/>
    </row>
    <row r="65" spans="1:17" x14ac:dyDescent="0.25">
      <c r="A65" s="242"/>
      <c r="B65" s="83">
        <v>56</v>
      </c>
      <c r="C65" s="80"/>
      <c r="D65" s="80"/>
      <c r="E65" s="80"/>
      <c r="F65" s="80"/>
      <c r="G65" s="81"/>
      <c r="H65" s="84"/>
      <c r="I65" s="84"/>
      <c r="J65" s="174"/>
      <c r="K65" s="318" t="str">
        <f>IF(  WEG_CB[[#This Row],[% of Time in Eligible Position]] &gt;= 0.25,  IF(  WEG_CB[[#This Row],[Eligibility Rate per Hour ]] &gt;= 2,  "Full",  IF(  WEG_CB[[#This Row],[Eligibility Rate per Hour ]] &gt; 0,  "Partial",  "None"  )  ),  "None")</f>
        <v>None</v>
      </c>
      <c r="L65" s="319">
        <f xml:space="preserve">  MIN(  WEG_CB_Threshold  -  MIN(  WEG_CB[[#This Row],[Base Hourly Wage]], WEG_CB_Threshold  ), 2 )</f>
        <v>0</v>
      </c>
      <c r="M65" s="320">
        <f xml:space="preserve">  WEG_CB[[#This Row],[Regular Hours per Week]]  *  WEG_CB[[#This Row],[Weeks Worked in Year]]  *  WEG_CB[[#This Row],[% of Time in Eligible Position]]  /  FTE_Hrs</f>
        <v>0</v>
      </c>
      <c r="N65" s="321">
        <f xml:space="preserve">  IF(  COUNTBLANK(  WEG_CB[[#This Row],[Unique Staff ID]:[% of Time in Eligible Position]]) = 0,  WEG_CB[[#This Row],[Regular Hours per Week]]  *  WEG_CB[[#This Row],[Weeks Worked in Year]]  *  WEG_CB[[#This Row],[% of Time in Eligible Position]]  *  WEG_CB[[#This Row],[Eligibility Rate per Hour ]], 0  )</f>
        <v>0</v>
      </c>
      <c r="O65" s="321">
        <f xml:space="preserve">  WEG_CB[[#This Row],[Salary Component]]  *  17.5%</f>
        <v>0</v>
      </c>
      <c r="P65" s="321">
        <f xml:space="preserve">  WEG_CB[[#This Row],[Salary Component]]  +  WEG_CB[[#This Row],[Statutory Benefit Component (17.5%) ]]</f>
        <v>0</v>
      </c>
      <c r="Q65" s="103"/>
    </row>
    <row r="66" spans="1:17" x14ac:dyDescent="0.25">
      <c r="A66" s="242"/>
      <c r="B66" s="79">
        <v>57</v>
      </c>
      <c r="C66" s="80"/>
      <c r="D66" s="80"/>
      <c r="E66" s="80"/>
      <c r="F66" s="80"/>
      <c r="G66" s="81"/>
      <c r="H66" s="84"/>
      <c r="I66" s="84"/>
      <c r="J66" s="174"/>
      <c r="K66" s="314" t="str">
        <f>IF(  WEG_CB[[#This Row],[% of Time in Eligible Position]] &gt;= 0.25,  IF(  WEG_CB[[#This Row],[Eligibility Rate per Hour ]] &gt;= 2,  "Full",  IF(  WEG_CB[[#This Row],[Eligibility Rate per Hour ]] &gt; 0,  "Partial",  "None"  )  ),  "None")</f>
        <v>None</v>
      </c>
      <c r="L66" s="315">
        <f xml:space="preserve">  MIN(  WEG_CB_Threshold  -  MIN(  WEG_CB[[#This Row],[Base Hourly Wage]], WEG_CB_Threshold  ), 2 )</f>
        <v>0</v>
      </c>
      <c r="M66" s="316">
        <f xml:space="preserve">  WEG_CB[[#This Row],[Regular Hours per Week]]  *  WEG_CB[[#This Row],[Weeks Worked in Year]]  *  WEG_CB[[#This Row],[% of Time in Eligible Position]]  /  FTE_Hrs</f>
        <v>0</v>
      </c>
      <c r="N66" s="317">
        <f xml:space="preserve">  IF(  COUNTBLANK(  WEG_CB[[#This Row],[Unique Staff ID]:[% of Time in Eligible Position]]) = 0,  WEG_CB[[#This Row],[Regular Hours per Week]]  *  WEG_CB[[#This Row],[Weeks Worked in Year]]  *  WEG_CB[[#This Row],[% of Time in Eligible Position]]  *  WEG_CB[[#This Row],[Eligibility Rate per Hour ]], 0  )</f>
        <v>0</v>
      </c>
      <c r="O66" s="317">
        <f xml:space="preserve">  WEG_CB[[#This Row],[Salary Component]]  *  17.5%</f>
        <v>0</v>
      </c>
      <c r="P66" s="317">
        <f xml:space="preserve">  WEG_CB[[#This Row],[Salary Component]]  +  WEG_CB[[#This Row],[Statutory Benefit Component (17.5%) ]]</f>
        <v>0</v>
      </c>
      <c r="Q66" s="103"/>
    </row>
    <row r="67" spans="1:17" x14ac:dyDescent="0.25">
      <c r="A67" s="242"/>
      <c r="B67" s="83">
        <v>58</v>
      </c>
      <c r="C67" s="80"/>
      <c r="D67" s="80"/>
      <c r="E67" s="80"/>
      <c r="F67" s="80"/>
      <c r="G67" s="81"/>
      <c r="H67" s="84"/>
      <c r="I67" s="84"/>
      <c r="J67" s="174"/>
      <c r="K67" s="318" t="str">
        <f>IF(  WEG_CB[[#This Row],[% of Time in Eligible Position]] &gt;= 0.25,  IF(  WEG_CB[[#This Row],[Eligibility Rate per Hour ]] &gt;= 2,  "Full",  IF(  WEG_CB[[#This Row],[Eligibility Rate per Hour ]] &gt; 0,  "Partial",  "None"  )  ),  "None")</f>
        <v>None</v>
      </c>
      <c r="L67" s="319">
        <f xml:space="preserve">  MIN(  WEG_CB_Threshold  -  MIN(  WEG_CB[[#This Row],[Base Hourly Wage]], WEG_CB_Threshold  ), 2 )</f>
        <v>0</v>
      </c>
      <c r="M67" s="320">
        <f xml:space="preserve">  WEG_CB[[#This Row],[Regular Hours per Week]]  *  WEG_CB[[#This Row],[Weeks Worked in Year]]  *  WEG_CB[[#This Row],[% of Time in Eligible Position]]  /  FTE_Hrs</f>
        <v>0</v>
      </c>
      <c r="N67" s="321">
        <f xml:space="preserve">  IF(  COUNTBLANK(  WEG_CB[[#This Row],[Unique Staff ID]:[% of Time in Eligible Position]]) = 0,  WEG_CB[[#This Row],[Regular Hours per Week]]  *  WEG_CB[[#This Row],[Weeks Worked in Year]]  *  WEG_CB[[#This Row],[% of Time in Eligible Position]]  *  WEG_CB[[#This Row],[Eligibility Rate per Hour ]], 0  )</f>
        <v>0</v>
      </c>
      <c r="O67" s="321">
        <f xml:space="preserve">  WEG_CB[[#This Row],[Salary Component]]  *  17.5%</f>
        <v>0</v>
      </c>
      <c r="P67" s="321">
        <f xml:space="preserve">  WEG_CB[[#This Row],[Salary Component]]  +  WEG_CB[[#This Row],[Statutory Benefit Component (17.5%) ]]</f>
        <v>0</v>
      </c>
      <c r="Q67" s="103"/>
    </row>
    <row r="68" spans="1:17" x14ac:dyDescent="0.25">
      <c r="A68" s="242"/>
      <c r="B68" s="79">
        <v>59</v>
      </c>
      <c r="C68" s="80"/>
      <c r="D68" s="80"/>
      <c r="E68" s="80"/>
      <c r="F68" s="80"/>
      <c r="G68" s="81"/>
      <c r="H68" s="84"/>
      <c r="I68" s="84"/>
      <c r="J68" s="174"/>
      <c r="K68" s="314" t="str">
        <f>IF(  WEG_CB[[#This Row],[% of Time in Eligible Position]] &gt;= 0.25,  IF(  WEG_CB[[#This Row],[Eligibility Rate per Hour ]] &gt;= 2,  "Full",  IF(  WEG_CB[[#This Row],[Eligibility Rate per Hour ]] &gt; 0,  "Partial",  "None"  )  ),  "None")</f>
        <v>None</v>
      </c>
      <c r="L68" s="315">
        <f xml:space="preserve">  MIN(  WEG_CB_Threshold  -  MIN(  WEG_CB[[#This Row],[Base Hourly Wage]], WEG_CB_Threshold  ), 2 )</f>
        <v>0</v>
      </c>
      <c r="M68" s="316">
        <f xml:space="preserve">  WEG_CB[[#This Row],[Regular Hours per Week]]  *  WEG_CB[[#This Row],[Weeks Worked in Year]]  *  WEG_CB[[#This Row],[% of Time in Eligible Position]]  /  FTE_Hrs</f>
        <v>0</v>
      </c>
      <c r="N68" s="317">
        <f xml:space="preserve">  IF(  COUNTBLANK(  WEG_CB[[#This Row],[Unique Staff ID]:[% of Time in Eligible Position]]) = 0,  WEG_CB[[#This Row],[Regular Hours per Week]]  *  WEG_CB[[#This Row],[Weeks Worked in Year]]  *  WEG_CB[[#This Row],[% of Time in Eligible Position]]  *  WEG_CB[[#This Row],[Eligibility Rate per Hour ]], 0  )</f>
        <v>0</v>
      </c>
      <c r="O68" s="317">
        <f xml:space="preserve">  WEG_CB[[#This Row],[Salary Component]]  *  17.5%</f>
        <v>0</v>
      </c>
      <c r="P68" s="317">
        <f xml:space="preserve">  WEG_CB[[#This Row],[Salary Component]]  +  WEG_CB[[#This Row],[Statutory Benefit Component (17.5%) ]]</f>
        <v>0</v>
      </c>
      <c r="Q68" s="103"/>
    </row>
    <row r="69" spans="1:17" x14ac:dyDescent="0.25">
      <c r="A69" s="242"/>
      <c r="B69" s="83">
        <v>60</v>
      </c>
      <c r="C69" s="80"/>
      <c r="D69" s="80"/>
      <c r="E69" s="80"/>
      <c r="F69" s="80"/>
      <c r="G69" s="81"/>
      <c r="H69" s="84"/>
      <c r="I69" s="84"/>
      <c r="J69" s="174"/>
      <c r="K69" s="318" t="str">
        <f>IF(  WEG_CB[[#This Row],[% of Time in Eligible Position]] &gt;= 0.25,  IF(  WEG_CB[[#This Row],[Eligibility Rate per Hour ]] &gt;= 2,  "Full",  IF(  WEG_CB[[#This Row],[Eligibility Rate per Hour ]] &gt; 0,  "Partial",  "None"  )  ),  "None")</f>
        <v>None</v>
      </c>
      <c r="L69" s="319">
        <f xml:space="preserve">  MIN(  WEG_CB_Threshold  -  MIN(  WEG_CB[[#This Row],[Base Hourly Wage]], WEG_CB_Threshold  ), 2 )</f>
        <v>0</v>
      </c>
      <c r="M69" s="320">
        <f xml:space="preserve">  WEG_CB[[#This Row],[Regular Hours per Week]]  *  WEG_CB[[#This Row],[Weeks Worked in Year]]  *  WEG_CB[[#This Row],[% of Time in Eligible Position]]  /  FTE_Hrs</f>
        <v>0</v>
      </c>
      <c r="N69" s="321">
        <f xml:space="preserve">  IF(  COUNTBLANK(  WEG_CB[[#This Row],[Unique Staff ID]:[% of Time in Eligible Position]]) = 0,  WEG_CB[[#This Row],[Regular Hours per Week]]  *  WEG_CB[[#This Row],[Weeks Worked in Year]]  *  WEG_CB[[#This Row],[% of Time in Eligible Position]]  *  WEG_CB[[#This Row],[Eligibility Rate per Hour ]], 0  )</f>
        <v>0</v>
      </c>
      <c r="O69" s="321">
        <f xml:space="preserve">  WEG_CB[[#This Row],[Salary Component]]  *  17.5%</f>
        <v>0</v>
      </c>
      <c r="P69" s="321">
        <f xml:space="preserve">  WEG_CB[[#This Row],[Salary Component]]  +  WEG_CB[[#This Row],[Statutory Benefit Component (17.5%) ]]</f>
        <v>0</v>
      </c>
      <c r="Q69" s="103"/>
    </row>
    <row r="70" spans="1:17" x14ac:dyDescent="0.25">
      <c r="A70" s="242"/>
      <c r="B70" s="79">
        <v>61</v>
      </c>
      <c r="C70" s="80"/>
      <c r="D70" s="80"/>
      <c r="E70" s="80"/>
      <c r="F70" s="80"/>
      <c r="G70" s="81"/>
      <c r="H70" s="84"/>
      <c r="I70" s="84"/>
      <c r="J70" s="174"/>
      <c r="K70" s="314" t="str">
        <f>IF(  WEG_CB[[#This Row],[% of Time in Eligible Position]] &gt;= 0.25,  IF(  WEG_CB[[#This Row],[Eligibility Rate per Hour ]] &gt;= 2,  "Full",  IF(  WEG_CB[[#This Row],[Eligibility Rate per Hour ]] &gt; 0,  "Partial",  "None"  )  ),  "None")</f>
        <v>None</v>
      </c>
      <c r="L70" s="315">
        <f xml:space="preserve">  MIN(  WEG_CB_Threshold  -  MIN(  WEG_CB[[#This Row],[Base Hourly Wage]], WEG_CB_Threshold  ), 2 )</f>
        <v>0</v>
      </c>
      <c r="M70" s="316">
        <f xml:space="preserve">  WEG_CB[[#This Row],[Regular Hours per Week]]  *  WEG_CB[[#This Row],[Weeks Worked in Year]]  *  WEG_CB[[#This Row],[% of Time in Eligible Position]]  /  FTE_Hrs</f>
        <v>0</v>
      </c>
      <c r="N70" s="317">
        <f xml:space="preserve">  IF(  COUNTBLANK(  WEG_CB[[#This Row],[Unique Staff ID]:[% of Time in Eligible Position]]) = 0,  WEG_CB[[#This Row],[Regular Hours per Week]]  *  WEG_CB[[#This Row],[Weeks Worked in Year]]  *  WEG_CB[[#This Row],[% of Time in Eligible Position]]  *  WEG_CB[[#This Row],[Eligibility Rate per Hour ]], 0  )</f>
        <v>0</v>
      </c>
      <c r="O70" s="317">
        <f xml:space="preserve">  WEG_CB[[#This Row],[Salary Component]]  *  17.5%</f>
        <v>0</v>
      </c>
      <c r="P70" s="317">
        <f xml:space="preserve">  WEG_CB[[#This Row],[Salary Component]]  +  WEG_CB[[#This Row],[Statutory Benefit Component (17.5%) ]]</f>
        <v>0</v>
      </c>
      <c r="Q70" s="103"/>
    </row>
    <row r="71" spans="1:17" x14ac:dyDescent="0.25">
      <c r="A71" s="242"/>
      <c r="B71" s="83">
        <v>62</v>
      </c>
      <c r="C71" s="80"/>
      <c r="D71" s="80"/>
      <c r="E71" s="80"/>
      <c r="F71" s="80"/>
      <c r="G71" s="81"/>
      <c r="H71" s="84"/>
      <c r="I71" s="84"/>
      <c r="J71" s="174"/>
      <c r="K71" s="318" t="str">
        <f>IF(  WEG_CB[[#This Row],[% of Time in Eligible Position]] &gt;= 0.25,  IF(  WEG_CB[[#This Row],[Eligibility Rate per Hour ]] &gt;= 2,  "Full",  IF(  WEG_CB[[#This Row],[Eligibility Rate per Hour ]] &gt; 0,  "Partial",  "None"  )  ),  "None")</f>
        <v>None</v>
      </c>
      <c r="L71" s="319">
        <f xml:space="preserve">  MIN(  WEG_CB_Threshold  -  MIN(  WEG_CB[[#This Row],[Base Hourly Wage]], WEG_CB_Threshold  ), 2 )</f>
        <v>0</v>
      </c>
      <c r="M71" s="320">
        <f xml:space="preserve">  WEG_CB[[#This Row],[Regular Hours per Week]]  *  WEG_CB[[#This Row],[Weeks Worked in Year]]  *  WEG_CB[[#This Row],[% of Time in Eligible Position]]  /  FTE_Hrs</f>
        <v>0</v>
      </c>
      <c r="N71" s="321">
        <f xml:space="preserve">  IF(  COUNTBLANK(  WEG_CB[[#This Row],[Unique Staff ID]:[% of Time in Eligible Position]]) = 0,  WEG_CB[[#This Row],[Regular Hours per Week]]  *  WEG_CB[[#This Row],[Weeks Worked in Year]]  *  WEG_CB[[#This Row],[% of Time in Eligible Position]]  *  WEG_CB[[#This Row],[Eligibility Rate per Hour ]], 0  )</f>
        <v>0</v>
      </c>
      <c r="O71" s="321">
        <f xml:space="preserve">  WEG_CB[[#This Row],[Salary Component]]  *  17.5%</f>
        <v>0</v>
      </c>
      <c r="P71" s="321">
        <f xml:space="preserve">  WEG_CB[[#This Row],[Salary Component]]  +  WEG_CB[[#This Row],[Statutory Benefit Component (17.5%) ]]</f>
        <v>0</v>
      </c>
      <c r="Q71" s="103"/>
    </row>
    <row r="72" spans="1:17" x14ac:dyDescent="0.25">
      <c r="A72" s="242"/>
      <c r="B72" s="79">
        <v>63</v>
      </c>
      <c r="C72" s="80"/>
      <c r="D72" s="80"/>
      <c r="E72" s="80"/>
      <c r="F72" s="80"/>
      <c r="G72" s="81"/>
      <c r="H72" s="84"/>
      <c r="I72" s="84"/>
      <c r="J72" s="174"/>
      <c r="K72" s="314" t="str">
        <f>IF(  WEG_CB[[#This Row],[% of Time in Eligible Position]] &gt;= 0.25,  IF(  WEG_CB[[#This Row],[Eligibility Rate per Hour ]] &gt;= 2,  "Full",  IF(  WEG_CB[[#This Row],[Eligibility Rate per Hour ]] &gt; 0,  "Partial",  "None"  )  ),  "None")</f>
        <v>None</v>
      </c>
      <c r="L72" s="315">
        <f xml:space="preserve">  MIN(  WEG_CB_Threshold  -  MIN(  WEG_CB[[#This Row],[Base Hourly Wage]], WEG_CB_Threshold  ), 2 )</f>
        <v>0</v>
      </c>
      <c r="M72" s="316">
        <f xml:space="preserve">  WEG_CB[[#This Row],[Regular Hours per Week]]  *  WEG_CB[[#This Row],[Weeks Worked in Year]]  *  WEG_CB[[#This Row],[% of Time in Eligible Position]]  /  FTE_Hrs</f>
        <v>0</v>
      </c>
      <c r="N72" s="317">
        <f xml:space="preserve">  IF(  COUNTBLANK(  WEG_CB[[#This Row],[Unique Staff ID]:[% of Time in Eligible Position]]) = 0,  WEG_CB[[#This Row],[Regular Hours per Week]]  *  WEG_CB[[#This Row],[Weeks Worked in Year]]  *  WEG_CB[[#This Row],[% of Time in Eligible Position]]  *  WEG_CB[[#This Row],[Eligibility Rate per Hour ]], 0  )</f>
        <v>0</v>
      </c>
      <c r="O72" s="317">
        <f xml:space="preserve">  WEG_CB[[#This Row],[Salary Component]]  *  17.5%</f>
        <v>0</v>
      </c>
      <c r="P72" s="317">
        <f xml:space="preserve">  WEG_CB[[#This Row],[Salary Component]]  +  WEG_CB[[#This Row],[Statutory Benefit Component (17.5%) ]]</f>
        <v>0</v>
      </c>
      <c r="Q72" s="103"/>
    </row>
    <row r="73" spans="1:17" x14ac:dyDescent="0.25">
      <c r="A73" s="242"/>
      <c r="B73" s="83">
        <v>64</v>
      </c>
      <c r="C73" s="80"/>
      <c r="D73" s="80"/>
      <c r="E73" s="80"/>
      <c r="F73" s="80"/>
      <c r="G73" s="81"/>
      <c r="H73" s="84"/>
      <c r="I73" s="84"/>
      <c r="J73" s="174"/>
      <c r="K73" s="318" t="str">
        <f>IF(  WEG_CB[[#This Row],[% of Time in Eligible Position]] &gt;= 0.25,  IF(  WEG_CB[[#This Row],[Eligibility Rate per Hour ]] &gt;= 2,  "Full",  IF(  WEG_CB[[#This Row],[Eligibility Rate per Hour ]] &gt; 0,  "Partial",  "None"  )  ),  "None")</f>
        <v>None</v>
      </c>
      <c r="L73" s="319">
        <f xml:space="preserve">  MIN(  WEG_CB_Threshold  -  MIN(  WEG_CB[[#This Row],[Base Hourly Wage]], WEG_CB_Threshold  ), 2 )</f>
        <v>0</v>
      </c>
      <c r="M73" s="320">
        <f xml:space="preserve">  WEG_CB[[#This Row],[Regular Hours per Week]]  *  WEG_CB[[#This Row],[Weeks Worked in Year]]  *  WEG_CB[[#This Row],[% of Time in Eligible Position]]  /  FTE_Hrs</f>
        <v>0</v>
      </c>
      <c r="N73" s="321">
        <f xml:space="preserve">  IF(  COUNTBLANK(  WEG_CB[[#This Row],[Unique Staff ID]:[% of Time in Eligible Position]]) = 0,  WEG_CB[[#This Row],[Regular Hours per Week]]  *  WEG_CB[[#This Row],[Weeks Worked in Year]]  *  WEG_CB[[#This Row],[% of Time in Eligible Position]]  *  WEG_CB[[#This Row],[Eligibility Rate per Hour ]], 0  )</f>
        <v>0</v>
      </c>
      <c r="O73" s="321">
        <f xml:space="preserve">  WEG_CB[[#This Row],[Salary Component]]  *  17.5%</f>
        <v>0</v>
      </c>
      <c r="P73" s="321">
        <f xml:space="preserve">  WEG_CB[[#This Row],[Salary Component]]  +  WEG_CB[[#This Row],[Statutory Benefit Component (17.5%) ]]</f>
        <v>0</v>
      </c>
      <c r="Q73" s="103"/>
    </row>
    <row r="74" spans="1:17" x14ac:dyDescent="0.25">
      <c r="A74" s="242"/>
      <c r="B74" s="79">
        <v>65</v>
      </c>
      <c r="C74" s="80"/>
      <c r="D74" s="80"/>
      <c r="E74" s="80"/>
      <c r="F74" s="80"/>
      <c r="G74" s="81"/>
      <c r="H74" s="84"/>
      <c r="I74" s="84"/>
      <c r="J74" s="174"/>
      <c r="K74" s="314" t="str">
        <f>IF(  WEG_CB[[#This Row],[% of Time in Eligible Position]] &gt;= 0.25,  IF(  WEG_CB[[#This Row],[Eligibility Rate per Hour ]] &gt;= 2,  "Full",  IF(  WEG_CB[[#This Row],[Eligibility Rate per Hour ]] &gt; 0,  "Partial",  "None"  )  ),  "None")</f>
        <v>None</v>
      </c>
      <c r="L74" s="315">
        <f xml:space="preserve">  MIN(  WEG_CB_Threshold  -  MIN(  WEG_CB[[#This Row],[Base Hourly Wage]], WEG_CB_Threshold  ), 2 )</f>
        <v>0</v>
      </c>
      <c r="M74" s="316">
        <f xml:space="preserve">  WEG_CB[[#This Row],[Regular Hours per Week]]  *  WEG_CB[[#This Row],[Weeks Worked in Year]]  *  WEG_CB[[#This Row],[% of Time in Eligible Position]]  /  FTE_Hrs</f>
        <v>0</v>
      </c>
      <c r="N74" s="317">
        <f xml:space="preserve">  IF(  COUNTBLANK(  WEG_CB[[#This Row],[Unique Staff ID]:[% of Time in Eligible Position]]) = 0,  WEG_CB[[#This Row],[Regular Hours per Week]]  *  WEG_CB[[#This Row],[Weeks Worked in Year]]  *  WEG_CB[[#This Row],[% of Time in Eligible Position]]  *  WEG_CB[[#This Row],[Eligibility Rate per Hour ]], 0  )</f>
        <v>0</v>
      </c>
      <c r="O74" s="317">
        <f xml:space="preserve">  WEG_CB[[#This Row],[Salary Component]]  *  17.5%</f>
        <v>0</v>
      </c>
      <c r="P74" s="317">
        <f xml:space="preserve">  WEG_CB[[#This Row],[Salary Component]]  +  WEG_CB[[#This Row],[Statutory Benefit Component (17.5%) ]]</f>
        <v>0</v>
      </c>
      <c r="Q74" s="103"/>
    </row>
    <row r="75" spans="1:17" x14ac:dyDescent="0.25">
      <c r="A75" s="242"/>
      <c r="B75" s="83">
        <v>66</v>
      </c>
      <c r="C75" s="80"/>
      <c r="D75" s="80"/>
      <c r="E75" s="80"/>
      <c r="F75" s="80"/>
      <c r="G75" s="81"/>
      <c r="H75" s="84"/>
      <c r="I75" s="84"/>
      <c r="J75" s="174"/>
      <c r="K75" s="318" t="str">
        <f>IF(  WEG_CB[[#This Row],[% of Time in Eligible Position]] &gt;= 0.25,  IF(  WEG_CB[[#This Row],[Eligibility Rate per Hour ]] &gt;= 2,  "Full",  IF(  WEG_CB[[#This Row],[Eligibility Rate per Hour ]] &gt; 0,  "Partial",  "None"  )  ),  "None")</f>
        <v>None</v>
      </c>
      <c r="L75" s="319">
        <f xml:space="preserve">  MIN(  WEG_CB_Threshold  -  MIN(  WEG_CB[[#This Row],[Base Hourly Wage]], WEG_CB_Threshold  ), 2 )</f>
        <v>0</v>
      </c>
      <c r="M75" s="320">
        <f xml:space="preserve">  WEG_CB[[#This Row],[Regular Hours per Week]]  *  WEG_CB[[#This Row],[Weeks Worked in Year]]  *  WEG_CB[[#This Row],[% of Time in Eligible Position]]  /  FTE_Hrs</f>
        <v>0</v>
      </c>
      <c r="N75" s="321">
        <f xml:space="preserve">  IF(  COUNTBLANK(  WEG_CB[[#This Row],[Unique Staff ID]:[% of Time in Eligible Position]]) = 0,  WEG_CB[[#This Row],[Regular Hours per Week]]  *  WEG_CB[[#This Row],[Weeks Worked in Year]]  *  WEG_CB[[#This Row],[% of Time in Eligible Position]]  *  WEG_CB[[#This Row],[Eligibility Rate per Hour ]], 0  )</f>
        <v>0</v>
      </c>
      <c r="O75" s="321">
        <f xml:space="preserve">  WEG_CB[[#This Row],[Salary Component]]  *  17.5%</f>
        <v>0</v>
      </c>
      <c r="P75" s="321">
        <f xml:space="preserve">  WEG_CB[[#This Row],[Salary Component]]  +  WEG_CB[[#This Row],[Statutory Benefit Component (17.5%) ]]</f>
        <v>0</v>
      </c>
      <c r="Q75" s="103"/>
    </row>
    <row r="76" spans="1:17" x14ac:dyDescent="0.25">
      <c r="A76" s="242"/>
      <c r="B76" s="79">
        <v>67</v>
      </c>
      <c r="C76" s="80"/>
      <c r="D76" s="80"/>
      <c r="E76" s="80"/>
      <c r="F76" s="80"/>
      <c r="G76" s="81"/>
      <c r="H76" s="84"/>
      <c r="I76" s="84"/>
      <c r="J76" s="174"/>
      <c r="K76" s="314" t="str">
        <f>IF(  WEG_CB[[#This Row],[% of Time in Eligible Position]] &gt;= 0.25,  IF(  WEG_CB[[#This Row],[Eligibility Rate per Hour ]] &gt;= 2,  "Full",  IF(  WEG_CB[[#This Row],[Eligibility Rate per Hour ]] &gt; 0,  "Partial",  "None"  )  ),  "None")</f>
        <v>None</v>
      </c>
      <c r="L76" s="315">
        <f xml:space="preserve">  MIN(  WEG_CB_Threshold  -  MIN(  WEG_CB[[#This Row],[Base Hourly Wage]], WEG_CB_Threshold  ), 2 )</f>
        <v>0</v>
      </c>
      <c r="M76" s="316">
        <f xml:space="preserve">  WEG_CB[[#This Row],[Regular Hours per Week]]  *  WEG_CB[[#This Row],[Weeks Worked in Year]]  *  WEG_CB[[#This Row],[% of Time in Eligible Position]]  /  FTE_Hrs</f>
        <v>0</v>
      </c>
      <c r="N76" s="317">
        <f xml:space="preserve">  IF(  COUNTBLANK(  WEG_CB[[#This Row],[Unique Staff ID]:[% of Time in Eligible Position]]) = 0,  WEG_CB[[#This Row],[Regular Hours per Week]]  *  WEG_CB[[#This Row],[Weeks Worked in Year]]  *  WEG_CB[[#This Row],[% of Time in Eligible Position]]  *  WEG_CB[[#This Row],[Eligibility Rate per Hour ]], 0  )</f>
        <v>0</v>
      </c>
      <c r="O76" s="317">
        <f xml:space="preserve">  WEG_CB[[#This Row],[Salary Component]]  *  17.5%</f>
        <v>0</v>
      </c>
      <c r="P76" s="317">
        <f xml:space="preserve">  WEG_CB[[#This Row],[Salary Component]]  +  WEG_CB[[#This Row],[Statutory Benefit Component (17.5%) ]]</f>
        <v>0</v>
      </c>
      <c r="Q76" s="103"/>
    </row>
    <row r="77" spans="1:17" x14ac:dyDescent="0.25">
      <c r="A77" s="242"/>
      <c r="B77" s="83">
        <v>68</v>
      </c>
      <c r="C77" s="80"/>
      <c r="D77" s="80"/>
      <c r="E77" s="80"/>
      <c r="F77" s="80"/>
      <c r="G77" s="81"/>
      <c r="H77" s="84"/>
      <c r="I77" s="84"/>
      <c r="J77" s="174"/>
      <c r="K77" s="318" t="str">
        <f>IF(  WEG_CB[[#This Row],[% of Time in Eligible Position]] &gt;= 0.25,  IF(  WEG_CB[[#This Row],[Eligibility Rate per Hour ]] &gt;= 2,  "Full",  IF(  WEG_CB[[#This Row],[Eligibility Rate per Hour ]] &gt; 0,  "Partial",  "None"  )  ),  "None")</f>
        <v>None</v>
      </c>
      <c r="L77" s="319">
        <f xml:space="preserve">  MIN(  WEG_CB_Threshold  -  MIN(  WEG_CB[[#This Row],[Base Hourly Wage]], WEG_CB_Threshold  ), 2 )</f>
        <v>0</v>
      </c>
      <c r="M77" s="320">
        <f xml:space="preserve">  WEG_CB[[#This Row],[Regular Hours per Week]]  *  WEG_CB[[#This Row],[Weeks Worked in Year]]  *  WEG_CB[[#This Row],[% of Time in Eligible Position]]  /  FTE_Hrs</f>
        <v>0</v>
      </c>
      <c r="N77" s="321">
        <f xml:space="preserve">  IF(  COUNTBLANK(  WEG_CB[[#This Row],[Unique Staff ID]:[% of Time in Eligible Position]]) = 0,  WEG_CB[[#This Row],[Regular Hours per Week]]  *  WEG_CB[[#This Row],[Weeks Worked in Year]]  *  WEG_CB[[#This Row],[% of Time in Eligible Position]]  *  WEG_CB[[#This Row],[Eligibility Rate per Hour ]], 0  )</f>
        <v>0</v>
      </c>
      <c r="O77" s="321">
        <f xml:space="preserve">  WEG_CB[[#This Row],[Salary Component]]  *  17.5%</f>
        <v>0</v>
      </c>
      <c r="P77" s="321">
        <f xml:space="preserve">  WEG_CB[[#This Row],[Salary Component]]  +  WEG_CB[[#This Row],[Statutory Benefit Component (17.5%) ]]</f>
        <v>0</v>
      </c>
      <c r="Q77" s="103"/>
    </row>
    <row r="78" spans="1:17" x14ac:dyDescent="0.25">
      <c r="A78" s="242"/>
      <c r="B78" s="79">
        <v>69</v>
      </c>
      <c r="C78" s="80"/>
      <c r="D78" s="80"/>
      <c r="E78" s="80"/>
      <c r="F78" s="80"/>
      <c r="G78" s="81"/>
      <c r="H78" s="84"/>
      <c r="I78" s="84"/>
      <c r="J78" s="174"/>
      <c r="K78" s="314" t="str">
        <f>IF(  WEG_CB[[#This Row],[% of Time in Eligible Position]] &gt;= 0.25,  IF(  WEG_CB[[#This Row],[Eligibility Rate per Hour ]] &gt;= 2,  "Full",  IF(  WEG_CB[[#This Row],[Eligibility Rate per Hour ]] &gt; 0,  "Partial",  "None"  )  ),  "None")</f>
        <v>None</v>
      </c>
      <c r="L78" s="315">
        <f xml:space="preserve">  MIN(  WEG_CB_Threshold  -  MIN(  WEG_CB[[#This Row],[Base Hourly Wage]], WEG_CB_Threshold  ), 2 )</f>
        <v>0</v>
      </c>
      <c r="M78" s="316">
        <f xml:space="preserve">  WEG_CB[[#This Row],[Regular Hours per Week]]  *  WEG_CB[[#This Row],[Weeks Worked in Year]]  *  WEG_CB[[#This Row],[% of Time in Eligible Position]]  /  FTE_Hrs</f>
        <v>0</v>
      </c>
      <c r="N78" s="317">
        <f xml:space="preserve">  IF(  COUNTBLANK(  WEG_CB[[#This Row],[Unique Staff ID]:[% of Time in Eligible Position]]) = 0,  WEG_CB[[#This Row],[Regular Hours per Week]]  *  WEG_CB[[#This Row],[Weeks Worked in Year]]  *  WEG_CB[[#This Row],[% of Time in Eligible Position]]  *  WEG_CB[[#This Row],[Eligibility Rate per Hour ]], 0  )</f>
        <v>0</v>
      </c>
      <c r="O78" s="317">
        <f xml:space="preserve">  WEG_CB[[#This Row],[Salary Component]]  *  17.5%</f>
        <v>0</v>
      </c>
      <c r="P78" s="317">
        <f xml:space="preserve">  WEG_CB[[#This Row],[Salary Component]]  +  WEG_CB[[#This Row],[Statutory Benefit Component (17.5%) ]]</f>
        <v>0</v>
      </c>
      <c r="Q78" s="103"/>
    </row>
    <row r="79" spans="1:17" x14ac:dyDescent="0.25">
      <c r="A79" s="242"/>
      <c r="B79" s="83">
        <v>70</v>
      </c>
      <c r="C79" s="80"/>
      <c r="D79" s="80"/>
      <c r="E79" s="80"/>
      <c r="F79" s="80"/>
      <c r="G79" s="81"/>
      <c r="H79" s="84"/>
      <c r="I79" s="84"/>
      <c r="J79" s="174"/>
      <c r="K79" s="318" t="str">
        <f>IF(  WEG_CB[[#This Row],[% of Time in Eligible Position]] &gt;= 0.25,  IF(  WEG_CB[[#This Row],[Eligibility Rate per Hour ]] &gt;= 2,  "Full",  IF(  WEG_CB[[#This Row],[Eligibility Rate per Hour ]] &gt; 0,  "Partial",  "None"  )  ),  "None")</f>
        <v>None</v>
      </c>
      <c r="L79" s="319">
        <f xml:space="preserve">  MIN(  WEG_CB_Threshold  -  MIN(  WEG_CB[[#This Row],[Base Hourly Wage]], WEG_CB_Threshold  ), 2 )</f>
        <v>0</v>
      </c>
      <c r="M79" s="320">
        <f xml:space="preserve">  WEG_CB[[#This Row],[Regular Hours per Week]]  *  WEG_CB[[#This Row],[Weeks Worked in Year]]  *  WEG_CB[[#This Row],[% of Time in Eligible Position]]  /  FTE_Hrs</f>
        <v>0</v>
      </c>
      <c r="N79" s="321">
        <f xml:space="preserve">  IF(  COUNTBLANK(  WEG_CB[[#This Row],[Unique Staff ID]:[% of Time in Eligible Position]]) = 0,  WEG_CB[[#This Row],[Regular Hours per Week]]  *  WEG_CB[[#This Row],[Weeks Worked in Year]]  *  WEG_CB[[#This Row],[% of Time in Eligible Position]]  *  WEG_CB[[#This Row],[Eligibility Rate per Hour ]], 0  )</f>
        <v>0</v>
      </c>
      <c r="O79" s="321">
        <f xml:space="preserve">  WEG_CB[[#This Row],[Salary Component]]  *  17.5%</f>
        <v>0</v>
      </c>
      <c r="P79" s="321">
        <f xml:space="preserve">  WEG_CB[[#This Row],[Salary Component]]  +  WEG_CB[[#This Row],[Statutory Benefit Component (17.5%) ]]</f>
        <v>0</v>
      </c>
      <c r="Q79" s="103"/>
    </row>
    <row r="80" spans="1:17" x14ac:dyDescent="0.25">
      <c r="A80" s="242"/>
      <c r="B80" s="79">
        <v>71</v>
      </c>
      <c r="C80" s="80"/>
      <c r="D80" s="80"/>
      <c r="E80" s="80"/>
      <c r="F80" s="80"/>
      <c r="G80" s="81"/>
      <c r="H80" s="84"/>
      <c r="I80" s="84"/>
      <c r="J80" s="174"/>
      <c r="K80" s="314" t="str">
        <f>IF(  WEG_CB[[#This Row],[% of Time in Eligible Position]] &gt;= 0.25,  IF(  WEG_CB[[#This Row],[Eligibility Rate per Hour ]] &gt;= 2,  "Full",  IF(  WEG_CB[[#This Row],[Eligibility Rate per Hour ]] &gt; 0,  "Partial",  "None"  )  ),  "None")</f>
        <v>None</v>
      </c>
      <c r="L80" s="315">
        <f xml:space="preserve">  MIN(  WEG_CB_Threshold  -  MIN(  WEG_CB[[#This Row],[Base Hourly Wage]], WEG_CB_Threshold  ), 2 )</f>
        <v>0</v>
      </c>
      <c r="M80" s="316">
        <f xml:space="preserve">  WEG_CB[[#This Row],[Regular Hours per Week]]  *  WEG_CB[[#This Row],[Weeks Worked in Year]]  *  WEG_CB[[#This Row],[% of Time in Eligible Position]]  /  FTE_Hrs</f>
        <v>0</v>
      </c>
      <c r="N80" s="317">
        <f xml:space="preserve">  IF(  COUNTBLANK(  WEG_CB[[#This Row],[Unique Staff ID]:[% of Time in Eligible Position]]) = 0,  WEG_CB[[#This Row],[Regular Hours per Week]]  *  WEG_CB[[#This Row],[Weeks Worked in Year]]  *  WEG_CB[[#This Row],[% of Time in Eligible Position]]  *  WEG_CB[[#This Row],[Eligibility Rate per Hour ]], 0  )</f>
        <v>0</v>
      </c>
      <c r="O80" s="317">
        <f xml:space="preserve">  WEG_CB[[#This Row],[Salary Component]]  *  17.5%</f>
        <v>0</v>
      </c>
      <c r="P80" s="317">
        <f xml:space="preserve">  WEG_CB[[#This Row],[Salary Component]]  +  WEG_CB[[#This Row],[Statutory Benefit Component (17.5%) ]]</f>
        <v>0</v>
      </c>
      <c r="Q80" s="103"/>
    </row>
    <row r="81" spans="1:17" x14ac:dyDescent="0.25">
      <c r="A81" s="242"/>
      <c r="B81" s="83">
        <v>72</v>
      </c>
      <c r="C81" s="80"/>
      <c r="D81" s="80"/>
      <c r="E81" s="80"/>
      <c r="F81" s="80"/>
      <c r="G81" s="81"/>
      <c r="H81" s="84"/>
      <c r="I81" s="84"/>
      <c r="J81" s="174"/>
      <c r="K81" s="318" t="str">
        <f>IF(  WEG_CB[[#This Row],[% of Time in Eligible Position]] &gt;= 0.25,  IF(  WEG_CB[[#This Row],[Eligibility Rate per Hour ]] &gt;= 2,  "Full",  IF(  WEG_CB[[#This Row],[Eligibility Rate per Hour ]] &gt; 0,  "Partial",  "None"  )  ),  "None")</f>
        <v>None</v>
      </c>
      <c r="L81" s="319">
        <f xml:space="preserve">  MIN(  WEG_CB_Threshold  -  MIN(  WEG_CB[[#This Row],[Base Hourly Wage]], WEG_CB_Threshold  ), 2 )</f>
        <v>0</v>
      </c>
      <c r="M81" s="320">
        <f xml:space="preserve">  WEG_CB[[#This Row],[Regular Hours per Week]]  *  WEG_CB[[#This Row],[Weeks Worked in Year]]  *  WEG_CB[[#This Row],[% of Time in Eligible Position]]  /  FTE_Hrs</f>
        <v>0</v>
      </c>
      <c r="N81" s="321">
        <f xml:space="preserve">  IF(  COUNTBLANK(  WEG_CB[[#This Row],[Unique Staff ID]:[% of Time in Eligible Position]]) = 0,  WEG_CB[[#This Row],[Regular Hours per Week]]  *  WEG_CB[[#This Row],[Weeks Worked in Year]]  *  WEG_CB[[#This Row],[% of Time in Eligible Position]]  *  WEG_CB[[#This Row],[Eligibility Rate per Hour ]], 0  )</f>
        <v>0</v>
      </c>
      <c r="O81" s="321">
        <f xml:space="preserve">  WEG_CB[[#This Row],[Salary Component]]  *  17.5%</f>
        <v>0</v>
      </c>
      <c r="P81" s="321">
        <f xml:space="preserve">  WEG_CB[[#This Row],[Salary Component]]  +  WEG_CB[[#This Row],[Statutory Benefit Component (17.5%) ]]</f>
        <v>0</v>
      </c>
      <c r="Q81" s="103"/>
    </row>
    <row r="82" spans="1:17" x14ac:dyDescent="0.25">
      <c r="A82" s="242"/>
      <c r="B82" s="79">
        <v>73</v>
      </c>
      <c r="C82" s="80"/>
      <c r="D82" s="80"/>
      <c r="E82" s="80"/>
      <c r="F82" s="80"/>
      <c r="G82" s="81"/>
      <c r="H82" s="84"/>
      <c r="I82" s="84"/>
      <c r="J82" s="174"/>
      <c r="K82" s="314" t="str">
        <f>IF(  WEG_CB[[#This Row],[% of Time in Eligible Position]] &gt;= 0.25,  IF(  WEG_CB[[#This Row],[Eligibility Rate per Hour ]] &gt;= 2,  "Full",  IF(  WEG_CB[[#This Row],[Eligibility Rate per Hour ]] &gt; 0,  "Partial",  "None"  )  ),  "None")</f>
        <v>None</v>
      </c>
      <c r="L82" s="315">
        <f xml:space="preserve">  MIN(  WEG_CB_Threshold  -  MIN(  WEG_CB[[#This Row],[Base Hourly Wage]], WEG_CB_Threshold  ), 2 )</f>
        <v>0</v>
      </c>
      <c r="M82" s="316">
        <f xml:space="preserve">  WEG_CB[[#This Row],[Regular Hours per Week]]  *  WEG_CB[[#This Row],[Weeks Worked in Year]]  *  WEG_CB[[#This Row],[% of Time in Eligible Position]]  /  FTE_Hrs</f>
        <v>0</v>
      </c>
      <c r="N82" s="317">
        <f xml:space="preserve">  IF(  COUNTBLANK(  WEG_CB[[#This Row],[Unique Staff ID]:[% of Time in Eligible Position]]) = 0,  WEG_CB[[#This Row],[Regular Hours per Week]]  *  WEG_CB[[#This Row],[Weeks Worked in Year]]  *  WEG_CB[[#This Row],[% of Time in Eligible Position]]  *  WEG_CB[[#This Row],[Eligibility Rate per Hour ]], 0  )</f>
        <v>0</v>
      </c>
      <c r="O82" s="317">
        <f xml:space="preserve">  WEG_CB[[#This Row],[Salary Component]]  *  17.5%</f>
        <v>0</v>
      </c>
      <c r="P82" s="317">
        <f xml:space="preserve">  WEG_CB[[#This Row],[Salary Component]]  +  WEG_CB[[#This Row],[Statutory Benefit Component (17.5%) ]]</f>
        <v>0</v>
      </c>
      <c r="Q82" s="103"/>
    </row>
    <row r="83" spans="1:17" x14ac:dyDescent="0.25">
      <c r="A83" s="242"/>
      <c r="B83" s="83">
        <v>74</v>
      </c>
      <c r="C83" s="80"/>
      <c r="D83" s="80"/>
      <c r="E83" s="80"/>
      <c r="F83" s="80"/>
      <c r="G83" s="81"/>
      <c r="H83" s="84"/>
      <c r="I83" s="84"/>
      <c r="J83" s="174"/>
      <c r="K83" s="318" t="str">
        <f>IF(  WEG_CB[[#This Row],[% of Time in Eligible Position]] &gt;= 0.25,  IF(  WEG_CB[[#This Row],[Eligibility Rate per Hour ]] &gt;= 2,  "Full",  IF(  WEG_CB[[#This Row],[Eligibility Rate per Hour ]] &gt; 0,  "Partial",  "None"  )  ),  "None")</f>
        <v>None</v>
      </c>
      <c r="L83" s="319">
        <f xml:space="preserve">  MIN(  WEG_CB_Threshold  -  MIN(  WEG_CB[[#This Row],[Base Hourly Wage]], WEG_CB_Threshold  ), 2 )</f>
        <v>0</v>
      </c>
      <c r="M83" s="320">
        <f xml:space="preserve">  WEG_CB[[#This Row],[Regular Hours per Week]]  *  WEG_CB[[#This Row],[Weeks Worked in Year]]  *  WEG_CB[[#This Row],[% of Time in Eligible Position]]  /  FTE_Hrs</f>
        <v>0</v>
      </c>
      <c r="N83" s="321">
        <f xml:space="preserve">  IF(  COUNTBLANK(  WEG_CB[[#This Row],[Unique Staff ID]:[% of Time in Eligible Position]]) = 0,  WEG_CB[[#This Row],[Regular Hours per Week]]  *  WEG_CB[[#This Row],[Weeks Worked in Year]]  *  WEG_CB[[#This Row],[% of Time in Eligible Position]]  *  WEG_CB[[#This Row],[Eligibility Rate per Hour ]], 0  )</f>
        <v>0</v>
      </c>
      <c r="O83" s="321">
        <f xml:space="preserve">  WEG_CB[[#This Row],[Salary Component]]  *  17.5%</f>
        <v>0</v>
      </c>
      <c r="P83" s="321">
        <f xml:space="preserve">  WEG_CB[[#This Row],[Salary Component]]  +  WEG_CB[[#This Row],[Statutory Benefit Component (17.5%) ]]</f>
        <v>0</v>
      </c>
      <c r="Q83" s="103"/>
    </row>
    <row r="84" spans="1:17" x14ac:dyDescent="0.25">
      <c r="A84" s="242"/>
      <c r="B84" s="79">
        <v>75</v>
      </c>
      <c r="C84" s="80"/>
      <c r="D84" s="80"/>
      <c r="E84" s="80"/>
      <c r="F84" s="80"/>
      <c r="G84" s="81"/>
      <c r="H84" s="84"/>
      <c r="I84" s="84"/>
      <c r="J84" s="174"/>
      <c r="K84" s="314" t="str">
        <f>IF(  WEG_CB[[#This Row],[% of Time in Eligible Position]] &gt;= 0.25,  IF(  WEG_CB[[#This Row],[Eligibility Rate per Hour ]] &gt;= 2,  "Full",  IF(  WEG_CB[[#This Row],[Eligibility Rate per Hour ]] &gt; 0,  "Partial",  "None"  )  ),  "None")</f>
        <v>None</v>
      </c>
      <c r="L84" s="315">
        <f xml:space="preserve">  MIN(  WEG_CB_Threshold  -  MIN(  WEG_CB[[#This Row],[Base Hourly Wage]], WEG_CB_Threshold  ), 2 )</f>
        <v>0</v>
      </c>
      <c r="M84" s="316">
        <f xml:space="preserve">  WEG_CB[[#This Row],[Regular Hours per Week]]  *  WEG_CB[[#This Row],[Weeks Worked in Year]]  *  WEG_CB[[#This Row],[% of Time in Eligible Position]]  /  FTE_Hrs</f>
        <v>0</v>
      </c>
      <c r="N84" s="317">
        <f xml:space="preserve">  IF(  COUNTBLANK(  WEG_CB[[#This Row],[Unique Staff ID]:[% of Time in Eligible Position]]) = 0,  WEG_CB[[#This Row],[Regular Hours per Week]]  *  WEG_CB[[#This Row],[Weeks Worked in Year]]  *  WEG_CB[[#This Row],[% of Time in Eligible Position]]  *  WEG_CB[[#This Row],[Eligibility Rate per Hour ]], 0  )</f>
        <v>0</v>
      </c>
      <c r="O84" s="317">
        <f xml:space="preserve">  WEG_CB[[#This Row],[Salary Component]]  *  17.5%</f>
        <v>0</v>
      </c>
      <c r="P84" s="317">
        <f xml:space="preserve">  WEG_CB[[#This Row],[Salary Component]]  +  WEG_CB[[#This Row],[Statutory Benefit Component (17.5%) ]]</f>
        <v>0</v>
      </c>
      <c r="Q84" s="103"/>
    </row>
    <row r="85" spans="1:17" x14ac:dyDescent="0.25">
      <c r="A85" s="242"/>
      <c r="B85" s="83">
        <v>76</v>
      </c>
      <c r="C85" s="80"/>
      <c r="D85" s="80"/>
      <c r="E85" s="80"/>
      <c r="F85" s="80"/>
      <c r="G85" s="81"/>
      <c r="H85" s="84"/>
      <c r="I85" s="84"/>
      <c r="J85" s="174"/>
      <c r="K85" s="318" t="str">
        <f>IF(  WEG_CB[[#This Row],[% of Time in Eligible Position]] &gt;= 0.25,  IF(  WEG_CB[[#This Row],[Eligibility Rate per Hour ]] &gt;= 2,  "Full",  IF(  WEG_CB[[#This Row],[Eligibility Rate per Hour ]] &gt; 0,  "Partial",  "None"  )  ),  "None")</f>
        <v>None</v>
      </c>
      <c r="L85" s="319">
        <f xml:space="preserve">  MIN(  WEG_CB_Threshold  -  MIN(  WEG_CB[[#This Row],[Base Hourly Wage]], WEG_CB_Threshold  ), 2 )</f>
        <v>0</v>
      </c>
      <c r="M85" s="320">
        <f xml:space="preserve">  WEG_CB[[#This Row],[Regular Hours per Week]]  *  WEG_CB[[#This Row],[Weeks Worked in Year]]  *  WEG_CB[[#This Row],[% of Time in Eligible Position]]  /  FTE_Hrs</f>
        <v>0</v>
      </c>
      <c r="N85" s="321">
        <f xml:space="preserve">  IF(  COUNTBLANK(  WEG_CB[[#This Row],[Unique Staff ID]:[% of Time in Eligible Position]]) = 0,  WEG_CB[[#This Row],[Regular Hours per Week]]  *  WEG_CB[[#This Row],[Weeks Worked in Year]]  *  WEG_CB[[#This Row],[% of Time in Eligible Position]]  *  WEG_CB[[#This Row],[Eligibility Rate per Hour ]], 0  )</f>
        <v>0</v>
      </c>
      <c r="O85" s="321">
        <f xml:space="preserve">  WEG_CB[[#This Row],[Salary Component]]  *  17.5%</f>
        <v>0</v>
      </c>
      <c r="P85" s="321">
        <f xml:space="preserve">  WEG_CB[[#This Row],[Salary Component]]  +  WEG_CB[[#This Row],[Statutory Benefit Component (17.5%) ]]</f>
        <v>0</v>
      </c>
      <c r="Q85" s="103"/>
    </row>
    <row r="86" spans="1:17" x14ac:dyDescent="0.25">
      <c r="A86" s="242"/>
      <c r="B86" s="79">
        <v>77</v>
      </c>
      <c r="C86" s="80"/>
      <c r="D86" s="80"/>
      <c r="E86" s="80"/>
      <c r="F86" s="80"/>
      <c r="G86" s="81"/>
      <c r="H86" s="84"/>
      <c r="I86" s="84"/>
      <c r="J86" s="174"/>
      <c r="K86" s="314" t="str">
        <f>IF(  WEG_CB[[#This Row],[% of Time in Eligible Position]] &gt;= 0.25,  IF(  WEG_CB[[#This Row],[Eligibility Rate per Hour ]] &gt;= 2,  "Full",  IF(  WEG_CB[[#This Row],[Eligibility Rate per Hour ]] &gt; 0,  "Partial",  "None"  )  ),  "None")</f>
        <v>None</v>
      </c>
      <c r="L86" s="315">
        <f xml:space="preserve">  MIN(  WEG_CB_Threshold  -  MIN(  WEG_CB[[#This Row],[Base Hourly Wage]], WEG_CB_Threshold  ), 2 )</f>
        <v>0</v>
      </c>
      <c r="M86" s="316">
        <f xml:space="preserve">  WEG_CB[[#This Row],[Regular Hours per Week]]  *  WEG_CB[[#This Row],[Weeks Worked in Year]]  *  WEG_CB[[#This Row],[% of Time in Eligible Position]]  /  FTE_Hrs</f>
        <v>0</v>
      </c>
      <c r="N86" s="317">
        <f xml:space="preserve">  IF(  COUNTBLANK(  WEG_CB[[#This Row],[Unique Staff ID]:[% of Time in Eligible Position]]) = 0,  WEG_CB[[#This Row],[Regular Hours per Week]]  *  WEG_CB[[#This Row],[Weeks Worked in Year]]  *  WEG_CB[[#This Row],[% of Time in Eligible Position]]  *  WEG_CB[[#This Row],[Eligibility Rate per Hour ]], 0  )</f>
        <v>0</v>
      </c>
      <c r="O86" s="317">
        <f xml:space="preserve">  WEG_CB[[#This Row],[Salary Component]]  *  17.5%</f>
        <v>0</v>
      </c>
      <c r="P86" s="317">
        <f xml:space="preserve">  WEG_CB[[#This Row],[Salary Component]]  +  WEG_CB[[#This Row],[Statutory Benefit Component (17.5%) ]]</f>
        <v>0</v>
      </c>
      <c r="Q86" s="103"/>
    </row>
    <row r="87" spans="1:17" x14ac:dyDescent="0.25">
      <c r="A87" s="242"/>
      <c r="B87" s="83">
        <v>78</v>
      </c>
      <c r="C87" s="80"/>
      <c r="D87" s="80"/>
      <c r="E87" s="80"/>
      <c r="F87" s="80"/>
      <c r="G87" s="81"/>
      <c r="H87" s="84"/>
      <c r="I87" s="84"/>
      <c r="J87" s="174"/>
      <c r="K87" s="318" t="str">
        <f>IF(  WEG_CB[[#This Row],[% of Time in Eligible Position]] &gt;= 0.25,  IF(  WEG_CB[[#This Row],[Eligibility Rate per Hour ]] &gt;= 2,  "Full",  IF(  WEG_CB[[#This Row],[Eligibility Rate per Hour ]] &gt; 0,  "Partial",  "None"  )  ),  "None")</f>
        <v>None</v>
      </c>
      <c r="L87" s="319">
        <f xml:space="preserve">  MIN(  WEG_CB_Threshold  -  MIN(  WEG_CB[[#This Row],[Base Hourly Wage]], WEG_CB_Threshold  ), 2 )</f>
        <v>0</v>
      </c>
      <c r="M87" s="320">
        <f xml:space="preserve">  WEG_CB[[#This Row],[Regular Hours per Week]]  *  WEG_CB[[#This Row],[Weeks Worked in Year]]  *  WEG_CB[[#This Row],[% of Time in Eligible Position]]  /  FTE_Hrs</f>
        <v>0</v>
      </c>
      <c r="N87" s="321">
        <f xml:space="preserve">  IF(  COUNTBLANK(  WEG_CB[[#This Row],[Unique Staff ID]:[% of Time in Eligible Position]]) = 0,  WEG_CB[[#This Row],[Regular Hours per Week]]  *  WEG_CB[[#This Row],[Weeks Worked in Year]]  *  WEG_CB[[#This Row],[% of Time in Eligible Position]]  *  WEG_CB[[#This Row],[Eligibility Rate per Hour ]], 0  )</f>
        <v>0</v>
      </c>
      <c r="O87" s="321">
        <f xml:space="preserve">  WEG_CB[[#This Row],[Salary Component]]  *  17.5%</f>
        <v>0</v>
      </c>
      <c r="P87" s="321">
        <f xml:space="preserve">  WEG_CB[[#This Row],[Salary Component]]  +  WEG_CB[[#This Row],[Statutory Benefit Component (17.5%) ]]</f>
        <v>0</v>
      </c>
      <c r="Q87" s="103"/>
    </row>
    <row r="88" spans="1:17" x14ac:dyDescent="0.25">
      <c r="A88" s="242"/>
      <c r="B88" s="79">
        <v>79</v>
      </c>
      <c r="C88" s="80"/>
      <c r="D88" s="80"/>
      <c r="E88" s="80"/>
      <c r="F88" s="80"/>
      <c r="G88" s="81"/>
      <c r="H88" s="84"/>
      <c r="I88" s="84"/>
      <c r="J88" s="174"/>
      <c r="K88" s="314" t="str">
        <f>IF(  WEG_CB[[#This Row],[% of Time in Eligible Position]] &gt;= 0.25,  IF(  WEG_CB[[#This Row],[Eligibility Rate per Hour ]] &gt;= 2,  "Full",  IF(  WEG_CB[[#This Row],[Eligibility Rate per Hour ]] &gt; 0,  "Partial",  "None"  )  ),  "None")</f>
        <v>None</v>
      </c>
      <c r="L88" s="315">
        <f xml:space="preserve">  MIN(  WEG_CB_Threshold  -  MIN(  WEG_CB[[#This Row],[Base Hourly Wage]], WEG_CB_Threshold  ), 2 )</f>
        <v>0</v>
      </c>
      <c r="M88" s="316">
        <f xml:space="preserve">  WEG_CB[[#This Row],[Regular Hours per Week]]  *  WEG_CB[[#This Row],[Weeks Worked in Year]]  *  WEG_CB[[#This Row],[% of Time in Eligible Position]]  /  FTE_Hrs</f>
        <v>0</v>
      </c>
      <c r="N88" s="317">
        <f xml:space="preserve">  IF(  COUNTBLANK(  WEG_CB[[#This Row],[Unique Staff ID]:[% of Time in Eligible Position]]) = 0,  WEG_CB[[#This Row],[Regular Hours per Week]]  *  WEG_CB[[#This Row],[Weeks Worked in Year]]  *  WEG_CB[[#This Row],[% of Time in Eligible Position]]  *  WEG_CB[[#This Row],[Eligibility Rate per Hour ]], 0  )</f>
        <v>0</v>
      </c>
      <c r="O88" s="317">
        <f xml:space="preserve">  WEG_CB[[#This Row],[Salary Component]]  *  17.5%</f>
        <v>0</v>
      </c>
      <c r="P88" s="317">
        <f xml:space="preserve">  WEG_CB[[#This Row],[Salary Component]]  +  WEG_CB[[#This Row],[Statutory Benefit Component (17.5%) ]]</f>
        <v>0</v>
      </c>
      <c r="Q88" s="103"/>
    </row>
    <row r="89" spans="1:17" x14ac:dyDescent="0.25">
      <c r="A89" s="242"/>
      <c r="B89" s="83">
        <v>80</v>
      </c>
      <c r="C89" s="80"/>
      <c r="D89" s="80"/>
      <c r="E89" s="80"/>
      <c r="F89" s="80"/>
      <c r="G89" s="81"/>
      <c r="H89" s="84"/>
      <c r="I89" s="84"/>
      <c r="J89" s="174"/>
      <c r="K89" s="318" t="str">
        <f>IF(  WEG_CB[[#This Row],[% of Time in Eligible Position]] &gt;= 0.25,  IF(  WEG_CB[[#This Row],[Eligibility Rate per Hour ]] &gt;= 2,  "Full",  IF(  WEG_CB[[#This Row],[Eligibility Rate per Hour ]] &gt; 0,  "Partial",  "None"  )  ),  "None")</f>
        <v>None</v>
      </c>
      <c r="L89" s="319">
        <f xml:space="preserve">  MIN(  WEG_CB_Threshold  -  MIN(  WEG_CB[[#This Row],[Base Hourly Wage]], WEG_CB_Threshold  ), 2 )</f>
        <v>0</v>
      </c>
      <c r="M89" s="320">
        <f xml:space="preserve">  WEG_CB[[#This Row],[Regular Hours per Week]]  *  WEG_CB[[#This Row],[Weeks Worked in Year]]  *  WEG_CB[[#This Row],[% of Time in Eligible Position]]  /  FTE_Hrs</f>
        <v>0</v>
      </c>
      <c r="N89" s="321">
        <f xml:space="preserve">  IF(  COUNTBLANK(  WEG_CB[[#This Row],[Unique Staff ID]:[% of Time in Eligible Position]]) = 0,  WEG_CB[[#This Row],[Regular Hours per Week]]  *  WEG_CB[[#This Row],[Weeks Worked in Year]]  *  WEG_CB[[#This Row],[% of Time in Eligible Position]]  *  WEG_CB[[#This Row],[Eligibility Rate per Hour ]], 0  )</f>
        <v>0</v>
      </c>
      <c r="O89" s="321">
        <f xml:space="preserve">  WEG_CB[[#This Row],[Salary Component]]  *  17.5%</f>
        <v>0</v>
      </c>
      <c r="P89" s="321">
        <f xml:space="preserve">  WEG_CB[[#This Row],[Salary Component]]  +  WEG_CB[[#This Row],[Statutory Benefit Component (17.5%) ]]</f>
        <v>0</v>
      </c>
      <c r="Q89" s="103"/>
    </row>
    <row r="90" spans="1:17" x14ac:dyDescent="0.25">
      <c r="A90" s="242"/>
      <c r="B90" s="79">
        <v>81</v>
      </c>
      <c r="C90" s="80"/>
      <c r="D90" s="80"/>
      <c r="E90" s="80"/>
      <c r="F90" s="80"/>
      <c r="G90" s="81"/>
      <c r="H90" s="84"/>
      <c r="I90" s="84"/>
      <c r="J90" s="174"/>
      <c r="K90" s="314" t="str">
        <f>IF(  WEG_CB[[#This Row],[% of Time in Eligible Position]] &gt;= 0.25,  IF(  WEG_CB[[#This Row],[Eligibility Rate per Hour ]] &gt;= 2,  "Full",  IF(  WEG_CB[[#This Row],[Eligibility Rate per Hour ]] &gt; 0,  "Partial",  "None"  )  ),  "None")</f>
        <v>None</v>
      </c>
      <c r="L90" s="315">
        <f xml:space="preserve">  MIN(  WEG_CB_Threshold  -  MIN(  WEG_CB[[#This Row],[Base Hourly Wage]], WEG_CB_Threshold  ), 2 )</f>
        <v>0</v>
      </c>
      <c r="M90" s="316">
        <f xml:space="preserve">  WEG_CB[[#This Row],[Regular Hours per Week]]  *  WEG_CB[[#This Row],[Weeks Worked in Year]]  *  WEG_CB[[#This Row],[% of Time in Eligible Position]]  /  FTE_Hrs</f>
        <v>0</v>
      </c>
      <c r="N90" s="317">
        <f xml:space="preserve">  IF(  COUNTBLANK(  WEG_CB[[#This Row],[Unique Staff ID]:[% of Time in Eligible Position]]) = 0,  WEG_CB[[#This Row],[Regular Hours per Week]]  *  WEG_CB[[#This Row],[Weeks Worked in Year]]  *  WEG_CB[[#This Row],[% of Time in Eligible Position]]  *  WEG_CB[[#This Row],[Eligibility Rate per Hour ]], 0  )</f>
        <v>0</v>
      </c>
      <c r="O90" s="317">
        <f xml:space="preserve">  WEG_CB[[#This Row],[Salary Component]]  *  17.5%</f>
        <v>0</v>
      </c>
      <c r="P90" s="317">
        <f xml:space="preserve">  WEG_CB[[#This Row],[Salary Component]]  +  WEG_CB[[#This Row],[Statutory Benefit Component (17.5%) ]]</f>
        <v>0</v>
      </c>
      <c r="Q90" s="103"/>
    </row>
    <row r="91" spans="1:17" x14ac:dyDescent="0.25">
      <c r="A91" s="242"/>
      <c r="B91" s="83">
        <v>82</v>
      </c>
      <c r="C91" s="80"/>
      <c r="D91" s="80"/>
      <c r="E91" s="80"/>
      <c r="F91" s="80"/>
      <c r="G91" s="81"/>
      <c r="H91" s="84"/>
      <c r="I91" s="84"/>
      <c r="J91" s="174"/>
      <c r="K91" s="318" t="str">
        <f>IF(  WEG_CB[[#This Row],[% of Time in Eligible Position]] &gt;= 0.25,  IF(  WEG_CB[[#This Row],[Eligibility Rate per Hour ]] &gt;= 2,  "Full",  IF(  WEG_CB[[#This Row],[Eligibility Rate per Hour ]] &gt; 0,  "Partial",  "None"  )  ),  "None")</f>
        <v>None</v>
      </c>
      <c r="L91" s="319">
        <f xml:space="preserve">  MIN(  WEG_CB_Threshold  -  MIN(  WEG_CB[[#This Row],[Base Hourly Wage]], WEG_CB_Threshold  ), 2 )</f>
        <v>0</v>
      </c>
      <c r="M91" s="320">
        <f xml:space="preserve">  WEG_CB[[#This Row],[Regular Hours per Week]]  *  WEG_CB[[#This Row],[Weeks Worked in Year]]  *  WEG_CB[[#This Row],[% of Time in Eligible Position]]  /  FTE_Hrs</f>
        <v>0</v>
      </c>
      <c r="N91" s="321">
        <f xml:space="preserve">  IF(  COUNTBLANK(  WEG_CB[[#This Row],[Unique Staff ID]:[% of Time in Eligible Position]]) = 0,  WEG_CB[[#This Row],[Regular Hours per Week]]  *  WEG_CB[[#This Row],[Weeks Worked in Year]]  *  WEG_CB[[#This Row],[% of Time in Eligible Position]]  *  WEG_CB[[#This Row],[Eligibility Rate per Hour ]], 0  )</f>
        <v>0</v>
      </c>
      <c r="O91" s="321">
        <f xml:space="preserve">  WEG_CB[[#This Row],[Salary Component]]  *  17.5%</f>
        <v>0</v>
      </c>
      <c r="P91" s="321">
        <f xml:space="preserve">  WEG_CB[[#This Row],[Salary Component]]  +  WEG_CB[[#This Row],[Statutory Benefit Component (17.5%) ]]</f>
        <v>0</v>
      </c>
      <c r="Q91" s="103"/>
    </row>
    <row r="92" spans="1:17" x14ac:dyDescent="0.25">
      <c r="A92" s="242"/>
      <c r="B92" s="79">
        <v>83</v>
      </c>
      <c r="C92" s="80"/>
      <c r="D92" s="80"/>
      <c r="E92" s="80"/>
      <c r="F92" s="80"/>
      <c r="G92" s="81"/>
      <c r="H92" s="84"/>
      <c r="I92" s="84"/>
      <c r="J92" s="174"/>
      <c r="K92" s="314" t="str">
        <f>IF(  WEG_CB[[#This Row],[% of Time in Eligible Position]] &gt;= 0.25,  IF(  WEG_CB[[#This Row],[Eligibility Rate per Hour ]] &gt;= 2,  "Full",  IF(  WEG_CB[[#This Row],[Eligibility Rate per Hour ]] &gt; 0,  "Partial",  "None"  )  ),  "None")</f>
        <v>None</v>
      </c>
      <c r="L92" s="315">
        <f xml:space="preserve">  MIN(  WEG_CB_Threshold  -  MIN(  WEG_CB[[#This Row],[Base Hourly Wage]], WEG_CB_Threshold  ), 2 )</f>
        <v>0</v>
      </c>
      <c r="M92" s="316">
        <f xml:space="preserve">  WEG_CB[[#This Row],[Regular Hours per Week]]  *  WEG_CB[[#This Row],[Weeks Worked in Year]]  *  WEG_CB[[#This Row],[% of Time in Eligible Position]]  /  FTE_Hrs</f>
        <v>0</v>
      </c>
      <c r="N92" s="317">
        <f xml:space="preserve">  IF(  COUNTBLANK(  WEG_CB[[#This Row],[Unique Staff ID]:[% of Time in Eligible Position]]) = 0,  WEG_CB[[#This Row],[Regular Hours per Week]]  *  WEG_CB[[#This Row],[Weeks Worked in Year]]  *  WEG_CB[[#This Row],[% of Time in Eligible Position]]  *  WEG_CB[[#This Row],[Eligibility Rate per Hour ]], 0  )</f>
        <v>0</v>
      </c>
      <c r="O92" s="317">
        <f xml:space="preserve">  WEG_CB[[#This Row],[Salary Component]]  *  17.5%</f>
        <v>0</v>
      </c>
      <c r="P92" s="317">
        <f xml:space="preserve">  WEG_CB[[#This Row],[Salary Component]]  +  WEG_CB[[#This Row],[Statutory Benefit Component (17.5%) ]]</f>
        <v>0</v>
      </c>
      <c r="Q92" s="103"/>
    </row>
    <row r="93" spans="1:17" x14ac:dyDescent="0.25">
      <c r="A93" s="242"/>
      <c r="B93" s="83">
        <v>84</v>
      </c>
      <c r="C93" s="80"/>
      <c r="D93" s="80"/>
      <c r="E93" s="80"/>
      <c r="F93" s="80"/>
      <c r="G93" s="81"/>
      <c r="H93" s="84"/>
      <c r="I93" s="84"/>
      <c r="J93" s="174"/>
      <c r="K93" s="318" t="str">
        <f>IF(  WEG_CB[[#This Row],[% of Time in Eligible Position]] &gt;= 0.25,  IF(  WEG_CB[[#This Row],[Eligibility Rate per Hour ]] &gt;= 2,  "Full",  IF(  WEG_CB[[#This Row],[Eligibility Rate per Hour ]] &gt; 0,  "Partial",  "None"  )  ),  "None")</f>
        <v>None</v>
      </c>
      <c r="L93" s="319">
        <f xml:space="preserve">  MIN(  WEG_CB_Threshold  -  MIN(  WEG_CB[[#This Row],[Base Hourly Wage]], WEG_CB_Threshold  ), 2 )</f>
        <v>0</v>
      </c>
      <c r="M93" s="320">
        <f xml:space="preserve">  WEG_CB[[#This Row],[Regular Hours per Week]]  *  WEG_CB[[#This Row],[Weeks Worked in Year]]  *  WEG_CB[[#This Row],[% of Time in Eligible Position]]  /  FTE_Hrs</f>
        <v>0</v>
      </c>
      <c r="N93" s="321">
        <f xml:space="preserve">  IF(  COUNTBLANK(  WEG_CB[[#This Row],[Unique Staff ID]:[% of Time in Eligible Position]]) = 0,  WEG_CB[[#This Row],[Regular Hours per Week]]  *  WEG_CB[[#This Row],[Weeks Worked in Year]]  *  WEG_CB[[#This Row],[% of Time in Eligible Position]]  *  WEG_CB[[#This Row],[Eligibility Rate per Hour ]], 0  )</f>
        <v>0</v>
      </c>
      <c r="O93" s="321">
        <f xml:space="preserve">  WEG_CB[[#This Row],[Salary Component]]  *  17.5%</f>
        <v>0</v>
      </c>
      <c r="P93" s="321">
        <f xml:space="preserve">  WEG_CB[[#This Row],[Salary Component]]  +  WEG_CB[[#This Row],[Statutory Benefit Component (17.5%) ]]</f>
        <v>0</v>
      </c>
      <c r="Q93" s="103"/>
    </row>
    <row r="94" spans="1:17" x14ac:dyDescent="0.25">
      <c r="A94" s="242"/>
      <c r="B94" s="79">
        <v>85</v>
      </c>
      <c r="C94" s="80"/>
      <c r="D94" s="80"/>
      <c r="E94" s="80"/>
      <c r="F94" s="80"/>
      <c r="G94" s="81"/>
      <c r="H94" s="84"/>
      <c r="I94" s="84"/>
      <c r="J94" s="174"/>
      <c r="K94" s="314" t="str">
        <f>IF(  WEG_CB[[#This Row],[% of Time in Eligible Position]] &gt;= 0.25,  IF(  WEG_CB[[#This Row],[Eligibility Rate per Hour ]] &gt;= 2,  "Full",  IF(  WEG_CB[[#This Row],[Eligibility Rate per Hour ]] &gt; 0,  "Partial",  "None"  )  ),  "None")</f>
        <v>None</v>
      </c>
      <c r="L94" s="315">
        <f xml:space="preserve">  MIN(  WEG_CB_Threshold  -  MIN(  WEG_CB[[#This Row],[Base Hourly Wage]], WEG_CB_Threshold  ), 2 )</f>
        <v>0</v>
      </c>
      <c r="M94" s="316">
        <f xml:space="preserve">  WEG_CB[[#This Row],[Regular Hours per Week]]  *  WEG_CB[[#This Row],[Weeks Worked in Year]]  *  WEG_CB[[#This Row],[% of Time in Eligible Position]]  /  FTE_Hrs</f>
        <v>0</v>
      </c>
      <c r="N94" s="317">
        <f xml:space="preserve">  IF(  COUNTBLANK(  WEG_CB[[#This Row],[Unique Staff ID]:[% of Time in Eligible Position]]) = 0,  WEG_CB[[#This Row],[Regular Hours per Week]]  *  WEG_CB[[#This Row],[Weeks Worked in Year]]  *  WEG_CB[[#This Row],[% of Time in Eligible Position]]  *  WEG_CB[[#This Row],[Eligibility Rate per Hour ]], 0  )</f>
        <v>0</v>
      </c>
      <c r="O94" s="317">
        <f xml:space="preserve">  WEG_CB[[#This Row],[Salary Component]]  *  17.5%</f>
        <v>0</v>
      </c>
      <c r="P94" s="317">
        <f xml:space="preserve">  WEG_CB[[#This Row],[Salary Component]]  +  WEG_CB[[#This Row],[Statutory Benefit Component (17.5%) ]]</f>
        <v>0</v>
      </c>
      <c r="Q94" s="103"/>
    </row>
    <row r="95" spans="1:17" x14ac:dyDescent="0.25">
      <c r="A95" s="242"/>
      <c r="B95" s="83">
        <v>86</v>
      </c>
      <c r="C95" s="80"/>
      <c r="D95" s="80"/>
      <c r="E95" s="80"/>
      <c r="F95" s="80"/>
      <c r="G95" s="81"/>
      <c r="H95" s="84"/>
      <c r="I95" s="84"/>
      <c r="J95" s="174"/>
      <c r="K95" s="318" t="str">
        <f>IF(  WEG_CB[[#This Row],[% of Time in Eligible Position]] &gt;= 0.25,  IF(  WEG_CB[[#This Row],[Eligibility Rate per Hour ]] &gt;= 2,  "Full",  IF(  WEG_CB[[#This Row],[Eligibility Rate per Hour ]] &gt; 0,  "Partial",  "None"  )  ),  "None")</f>
        <v>None</v>
      </c>
      <c r="L95" s="319">
        <f xml:space="preserve">  MIN(  WEG_CB_Threshold  -  MIN(  WEG_CB[[#This Row],[Base Hourly Wage]], WEG_CB_Threshold  ), 2 )</f>
        <v>0</v>
      </c>
      <c r="M95" s="320">
        <f xml:space="preserve">  WEG_CB[[#This Row],[Regular Hours per Week]]  *  WEG_CB[[#This Row],[Weeks Worked in Year]]  *  WEG_CB[[#This Row],[% of Time in Eligible Position]]  /  FTE_Hrs</f>
        <v>0</v>
      </c>
      <c r="N95" s="321">
        <f xml:space="preserve">  IF(  COUNTBLANK(  WEG_CB[[#This Row],[Unique Staff ID]:[% of Time in Eligible Position]]) = 0,  WEG_CB[[#This Row],[Regular Hours per Week]]  *  WEG_CB[[#This Row],[Weeks Worked in Year]]  *  WEG_CB[[#This Row],[% of Time in Eligible Position]]  *  WEG_CB[[#This Row],[Eligibility Rate per Hour ]], 0  )</f>
        <v>0</v>
      </c>
      <c r="O95" s="321">
        <f xml:space="preserve">  WEG_CB[[#This Row],[Salary Component]]  *  17.5%</f>
        <v>0</v>
      </c>
      <c r="P95" s="321">
        <f xml:space="preserve">  WEG_CB[[#This Row],[Salary Component]]  +  WEG_CB[[#This Row],[Statutory Benefit Component (17.5%) ]]</f>
        <v>0</v>
      </c>
      <c r="Q95" s="103"/>
    </row>
    <row r="96" spans="1:17" x14ac:dyDescent="0.25">
      <c r="A96" s="242"/>
      <c r="B96" s="79">
        <v>87</v>
      </c>
      <c r="C96" s="80"/>
      <c r="D96" s="80"/>
      <c r="E96" s="80"/>
      <c r="F96" s="80"/>
      <c r="G96" s="81"/>
      <c r="H96" s="84"/>
      <c r="I96" s="84"/>
      <c r="J96" s="174"/>
      <c r="K96" s="314" t="str">
        <f>IF(  WEG_CB[[#This Row],[% of Time in Eligible Position]] &gt;= 0.25,  IF(  WEG_CB[[#This Row],[Eligibility Rate per Hour ]] &gt;= 2,  "Full",  IF(  WEG_CB[[#This Row],[Eligibility Rate per Hour ]] &gt; 0,  "Partial",  "None"  )  ),  "None")</f>
        <v>None</v>
      </c>
      <c r="L96" s="315">
        <f xml:space="preserve">  MIN(  WEG_CB_Threshold  -  MIN(  WEG_CB[[#This Row],[Base Hourly Wage]], WEG_CB_Threshold  ), 2 )</f>
        <v>0</v>
      </c>
      <c r="M96" s="316">
        <f xml:space="preserve">  WEG_CB[[#This Row],[Regular Hours per Week]]  *  WEG_CB[[#This Row],[Weeks Worked in Year]]  *  WEG_CB[[#This Row],[% of Time in Eligible Position]]  /  FTE_Hrs</f>
        <v>0</v>
      </c>
      <c r="N96" s="317">
        <f xml:space="preserve">  IF(  COUNTBLANK(  WEG_CB[[#This Row],[Unique Staff ID]:[% of Time in Eligible Position]]) = 0,  WEG_CB[[#This Row],[Regular Hours per Week]]  *  WEG_CB[[#This Row],[Weeks Worked in Year]]  *  WEG_CB[[#This Row],[% of Time in Eligible Position]]  *  WEG_CB[[#This Row],[Eligibility Rate per Hour ]], 0  )</f>
        <v>0</v>
      </c>
      <c r="O96" s="317">
        <f xml:space="preserve">  WEG_CB[[#This Row],[Salary Component]]  *  17.5%</f>
        <v>0</v>
      </c>
      <c r="P96" s="317">
        <f xml:space="preserve">  WEG_CB[[#This Row],[Salary Component]]  +  WEG_CB[[#This Row],[Statutory Benefit Component (17.5%) ]]</f>
        <v>0</v>
      </c>
      <c r="Q96" s="103"/>
    </row>
    <row r="97" spans="1:17" x14ac:dyDescent="0.25">
      <c r="A97" s="242"/>
      <c r="B97" s="83">
        <v>88</v>
      </c>
      <c r="C97" s="80"/>
      <c r="D97" s="80"/>
      <c r="E97" s="80"/>
      <c r="F97" s="80"/>
      <c r="G97" s="81"/>
      <c r="H97" s="84"/>
      <c r="I97" s="84"/>
      <c r="J97" s="174"/>
      <c r="K97" s="318" t="str">
        <f>IF(  WEG_CB[[#This Row],[% of Time in Eligible Position]] &gt;= 0.25,  IF(  WEG_CB[[#This Row],[Eligibility Rate per Hour ]] &gt;= 2,  "Full",  IF(  WEG_CB[[#This Row],[Eligibility Rate per Hour ]] &gt; 0,  "Partial",  "None"  )  ),  "None")</f>
        <v>None</v>
      </c>
      <c r="L97" s="319">
        <f xml:space="preserve">  MIN(  WEG_CB_Threshold  -  MIN(  WEG_CB[[#This Row],[Base Hourly Wage]], WEG_CB_Threshold  ), 2 )</f>
        <v>0</v>
      </c>
      <c r="M97" s="320">
        <f xml:space="preserve">  WEG_CB[[#This Row],[Regular Hours per Week]]  *  WEG_CB[[#This Row],[Weeks Worked in Year]]  *  WEG_CB[[#This Row],[% of Time in Eligible Position]]  /  FTE_Hrs</f>
        <v>0</v>
      </c>
      <c r="N97" s="321">
        <f xml:space="preserve">  IF(  COUNTBLANK(  WEG_CB[[#This Row],[Unique Staff ID]:[% of Time in Eligible Position]]) = 0,  WEG_CB[[#This Row],[Regular Hours per Week]]  *  WEG_CB[[#This Row],[Weeks Worked in Year]]  *  WEG_CB[[#This Row],[% of Time in Eligible Position]]  *  WEG_CB[[#This Row],[Eligibility Rate per Hour ]], 0  )</f>
        <v>0</v>
      </c>
      <c r="O97" s="321">
        <f xml:space="preserve">  WEG_CB[[#This Row],[Salary Component]]  *  17.5%</f>
        <v>0</v>
      </c>
      <c r="P97" s="321">
        <f xml:space="preserve">  WEG_CB[[#This Row],[Salary Component]]  +  WEG_CB[[#This Row],[Statutory Benefit Component (17.5%) ]]</f>
        <v>0</v>
      </c>
      <c r="Q97" s="103"/>
    </row>
    <row r="98" spans="1:17" x14ac:dyDescent="0.25">
      <c r="A98" s="242"/>
      <c r="B98" s="79">
        <v>89</v>
      </c>
      <c r="C98" s="80"/>
      <c r="D98" s="80"/>
      <c r="E98" s="80"/>
      <c r="F98" s="80"/>
      <c r="G98" s="81"/>
      <c r="H98" s="84"/>
      <c r="I98" s="84"/>
      <c r="J98" s="174"/>
      <c r="K98" s="314" t="str">
        <f>IF(  WEG_CB[[#This Row],[% of Time in Eligible Position]] &gt;= 0.25,  IF(  WEG_CB[[#This Row],[Eligibility Rate per Hour ]] &gt;= 2,  "Full",  IF(  WEG_CB[[#This Row],[Eligibility Rate per Hour ]] &gt; 0,  "Partial",  "None"  )  ),  "None")</f>
        <v>None</v>
      </c>
      <c r="L98" s="315">
        <f xml:space="preserve">  MIN(  WEG_CB_Threshold  -  MIN(  WEG_CB[[#This Row],[Base Hourly Wage]], WEG_CB_Threshold  ), 2 )</f>
        <v>0</v>
      </c>
      <c r="M98" s="316">
        <f xml:space="preserve">  WEG_CB[[#This Row],[Regular Hours per Week]]  *  WEG_CB[[#This Row],[Weeks Worked in Year]]  *  WEG_CB[[#This Row],[% of Time in Eligible Position]]  /  FTE_Hrs</f>
        <v>0</v>
      </c>
      <c r="N98" s="317">
        <f xml:space="preserve">  IF(  COUNTBLANK(  WEG_CB[[#This Row],[Unique Staff ID]:[% of Time in Eligible Position]]) = 0,  WEG_CB[[#This Row],[Regular Hours per Week]]  *  WEG_CB[[#This Row],[Weeks Worked in Year]]  *  WEG_CB[[#This Row],[% of Time in Eligible Position]]  *  WEG_CB[[#This Row],[Eligibility Rate per Hour ]], 0  )</f>
        <v>0</v>
      </c>
      <c r="O98" s="317">
        <f xml:space="preserve">  WEG_CB[[#This Row],[Salary Component]]  *  17.5%</f>
        <v>0</v>
      </c>
      <c r="P98" s="317">
        <f xml:space="preserve">  WEG_CB[[#This Row],[Salary Component]]  +  WEG_CB[[#This Row],[Statutory Benefit Component (17.5%) ]]</f>
        <v>0</v>
      </c>
      <c r="Q98" s="103"/>
    </row>
    <row r="99" spans="1:17" x14ac:dyDescent="0.25">
      <c r="A99" s="242"/>
      <c r="B99" s="83">
        <v>90</v>
      </c>
      <c r="C99" s="80"/>
      <c r="D99" s="80"/>
      <c r="E99" s="80"/>
      <c r="F99" s="80"/>
      <c r="G99" s="81"/>
      <c r="H99" s="84"/>
      <c r="I99" s="84"/>
      <c r="J99" s="174"/>
      <c r="K99" s="318" t="str">
        <f>IF(  WEG_CB[[#This Row],[% of Time in Eligible Position]] &gt;= 0.25,  IF(  WEG_CB[[#This Row],[Eligibility Rate per Hour ]] &gt;= 2,  "Full",  IF(  WEG_CB[[#This Row],[Eligibility Rate per Hour ]] &gt; 0,  "Partial",  "None"  )  ),  "None")</f>
        <v>None</v>
      </c>
      <c r="L99" s="319">
        <f xml:space="preserve">  MIN(  WEG_CB_Threshold  -  MIN(  WEG_CB[[#This Row],[Base Hourly Wage]], WEG_CB_Threshold  ), 2 )</f>
        <v>0</v>
      </c>
      <c r="M99" s="320">
        <f xml:space="preserve">  WEG_CB[[#This Row],[Regular Hours per Week]]  *  WEG_CB[[#This Row],[Weeks Worked in Year]]  *  WEG_CB[[#This Row],[% of Time in Eligible Position]]  /  FTE_Hrs</f>
        <v>0</v>
      </c>
      <c r="N99" s="321">
        <f xml:space="preserve">  IF(  COUNTBLANK(  WEG_CB[[#This Row],[Unique Staff ID]:[% of Time in Eligible Position]]) = 0,  WEG_CB[[#This Row],[Regular Hours per Week]]  *  WEG_CB[[#This Row],[Weeks Worked in Year]]  *  WEG_CB[[#This Row],[% of Time in Eligible Position]]  *  WEG_CB[[#This Row],[Eligibility Rate per Hour ]], 0  )</f>
        <v>0</v>
      </c>
      <c r="O99" s="321">
        <f xml:space="preserve">  WEG_CB[[#This Row],[Salary Component]]  *  17.5%</f>
        <v>0</v>
      </c>
      <c r="P99" s="321">
        <f xml:space="preserve">  WEG_CB[[#This Row],[Salary Component]]  +  WEG_CB[[#This Row],[Statutory Benefit Component (17.5%) ]]</f>
        <v>0</v>
      </c>
      <c r="Q99" s="103"/>
    </row>
    <row r="100" spans="1:17" x14ac:dyDescent="0.25">
      <c r="A100" s="242"/>
      <c r="B100" s="79">
        <v>91</v>
      </c>
      <c r="C100" s="80"/>
      <c r="D100" s="80"/>
      <c r="E100" s="80"/>
      <c r="F100" s="80"/>
      <c r="G100" s="81"/>
      <c r="H100" s="84"/>
      <c r="I100" s="84"/>
      <c r="J100" s="174"/>
      <c r="K100" s="314" t="str">
        <f>IF(  WEG_CB[[#This Row],[% of Time in Eligible Position]] &gt;= 0.25,  IF(  WEG_CB[[#This Row],[Eligibility Rate per Hour ]] &gt;= 2,  "Full",  IF(  WEG_CB[[#This Row],[Eligibility Rate per Hour ]] &gt; 0,  "Partial",  "None"  )  ),  "None")</f>
        <v>None</v>
      </c>
      <c r="L100" s="315">
        <f xml:space="preserve">  MIN(  WEG_CB_Threshold  -  MIN(  WEG_CB[[#This Row],[Base Hourly Wage]], WEG_CB_Threshold  ), 2 )</f>
        <v>0</v>
      </c>
      <c r="M100" s="316">
        <f xml:space="preserve">  WEG_CB[[#This Row],[Regular Hours per Week]]  *  WEG_CB[[#This Row],[Weeks Worked in Year]]  *  WEG_CB[[#This Row],[% of Time in Eligible Position]]  /  FTE_Hrs</f>
        <v>0</v>
      </c>
      <c r="N100" s="317">
        <f xml:space="preserve">  IF(  COUNTBLANK(  WEG_CB[[#This Row],[Unique Staff ID]:[% of Time in Eligible Position]]) = 0,  WEG_CB[[#This Row],[Regular Hours per Week]]  *  WEG_CB[[#This Row],[Weeks Worked in Year]]  *  WEG_CB[[#This Row],[% of Time in Eligible Position]]  *  WEG_CB[[#This Row],[Eligibility Rate per Hour ]], 0  )</f>
        <v>0</v>
      </c>
      <c r="O100" s="317">
        <f xml:space="preserve">  WEG_CB[[#This Row],[Salary Component]]  *  17.5%</f>
        <v>0</v>
      </c>
      <c r="P100" s="317">
        <f xml:space="preserve">  WEG_CB[[#This Row],[Salary Component]]  +  WEG_CB[[#This Row],[Statutory Benefit Component (17.5%) ]]</f>
        <v>0</v>
      </c>
      <c r="Q100" s="103"/>
    </row>
    <row r="101" spans="1:17" x14ac:dyDescent="0.25">
      <c r="A101" s="242"/>
      <c r="B101" s="83">
        <v>92</v>
      </c>
      <c r="C101" s="80"/>
      <c r="D101" s="80"/>
      <c r="E101" s="80"/>
      <c r="F101" s="80"/>
      <c r="G101" s="81"/>
      <c r="H101" s="84"/>
      <c r="I101" s="84"/>
      <c r="J101" s="174"/>
      <c r="K101" s="318" t="str">
        <f>IF(  WEG_CB[[#This Row],[% of Time in Eligible Position]] &gt;= 0.25,  IF(  WEG_CB[[#This Row],[Eligibility Rate per Hour ]] &gt;= 2,  "Full",  IF(  WEG_CB[[#This Row],[Eligibility Rate per Hour ]] &gt; 0,  "Partial",  "None"  )  ),  "None")</f>
        <v>None</v>
      </c>
      <c r="L101" s="319">
        <f xml:space="preserve">  MIN(  WEG_CB_Threshold  -  MIN(  WEG_CB[[#This Row],[Base Hourly Wage]], WEG_CB_Threshold  ), 2 )</f>
        <v>0</v>
      </c>
      <c r="M101" s="320">
        <f xml:space="preserve">  WEG_CB[[#This Row],[Regular Hours per Week]]  *  WEG_CB[[#This Row],[Weeks Worked in Year]]  *  WEG_CB[[#This Row],[% of Time in Eligible Position]]  /  FTE_Hrs</f>
        <v>0</v>
      </c>
      <c r="N101" s="321">
        <f xml:space="preserve">  IF(  COUNTBLANK(  WEG_CB[[#This Row],[Unique Staff ID]:[% of Time in Eligible Position]]) = 0,  WEG_CB[[#This Row],[Regular Hours per Week]]  *  WEG_CB[[#This Row],[Weeks Worked in Year]]  *  WEG_CB[[#This Row],[% of Time in Eligible Position]]  *  WEG_CB[[#This Row],[Eligibility Rate per Hour ]], 0  )</f>
        <v>0</v>
      </c>
      <c r="O101" s="321">
        <f xml:space="preserve">  WEG_CB[[#This Row],[Salary Component]]  *  17.5%</f>
        <v>0</v>
      </c>
      <c r="P101" s="321">
        <f xml:space="preserve">  WEG_CB[[#This Row],[Salary Component]]  +  WEG_CB[[#This Row],[Statutory Benefit Component (17.5%) ]]</f>
        <v>0</v>
      </c>
      <c r="Q101" s="103"/>
    </row>
    <row r="102" spans="1:17" x14ac:dyDescent="0.25">
      <c r="A102" s="242"/>
      <c r="B102" s="79">
        <v>93</v>
      </c>
      <c r="C102" s="80"/>
      <c r="D102" s="80"/>
      <c r="E102" s="80"/>
      <c r="F102" s="80"/>
      <c r="G102" s="81"/>
      <c r="H102" s="84"/>
      <c r="I102" s="84"/>
      <c r="J102" s="174"/>
      <c r="K102" s="314" t="str">
        <f>IF(  WEG_CB[[#This Row],[% of Time in Eligible Position]] &gt;= 0.25,  IF(  WEG_CB[[#This Row],[Eligibility Rate per Hour ]] &gt;= 2,  "Full",  IF(  WEG_CB[[#This Row],[Eligibility Rate per Hour ]] &gt; 0,  "Partial",  "None"  )  ),  "None")</f>
        <v>None</v>
      </c>
      <c r="L102" s="315">
        <f xml:space="preserve">  MIN(  WEG_CB_Threshold  -  MIN(  WEG_CB[[#This Row],[Base Hourly Wage]], WEG_CB_Threshold  ), 2 )</f>
        <v>0</v>
      </c>
      <c r="M102" s="316">
        <f xml:space="preserve">  WEG_CB[[#This Row],[Regular Hours per Week]]  *  WEG_CB[[#This Row],[Weeks Worked in Year]]  *  WEG_CB[[#This Row],[% of Time in Eligible Position]]  /  FTE_Hrs</f>
        <v>0</v>
      </c>
      <c r="N102" s="317">
        <f xml:space="preserve">  IF(  COUNTBLANK(  WEG_CB[[#This Row],[Unique Staff ID]:[% of Time in Eligible Position]]) = 0,  WEG_CB[[#This Row],[Regular Hours per Week]]  *  WEG_CB[[#This Row],[Weeks Worked in Year]]  *  WEG_CB[[#This Row],[% of Time in Eligible Position]]  *  WEG_CB[[#This Row],[Eligibility Rate per Hour ]], 0  )</f>
        <v>0</v>
      </c>
      <c r="O102" s="317">
        <f xml:space="preserve">  WEG_CB[[#This Row],[Salary Component]]  *  17.5%</f>
        <v>0</v>
      </c>
      <c r="P102" s="317">
        <f xml:space="preserve">  WEG_CB[[#This Row],[Salary Component]]  +  WEG_CB[[#This Row],[Statutory Benefit Component (17.5%) ]]</f>
        <v>0</v>
      </c>
      <c r="Q102" s="103"/>
    </row>
    <row r="103" spans="1:17" x14ac:dyDescent="0.25">
      <c r="A103" s="242"/>
      <c r="B103" s="83">
        <v>94</v>
      </c>
      <c r="C103" s="80"/>
      <c r="D103" s="80"/>
      <c r="E103" s="80"/>
      <c r="F103" s="80"/>
      <c r="G103" s="81"/>
      <c r="H103" s="84"/>
      <c r="I103" s="84"/>
      <c r="J103" s="174"/>
      <c r="K103" s="318" t="str">
        <f>IF(  WEG_CB[[#This Row],[% of Time in Eligible Position]] &gt;= 0.25,  IF(  WEG_CB[[#This Row],[Eligibility Rate per Hour ]] &gt;= 2,  "Full",  IF(  WEG_CB[[#This Row],[Eligibility Rate per Hour ]] &gt; 0,  "Partial",  "None"  )  ),  "None")</f>
        <v>None</v>
      </c>
      <c r="L103" s="319">
        <f xml:space="preserve">  MIN(  WEG_CB_Threshold  -  MIN(  WEG_CB[[#This Row],[Base Hourly Wage]], WEG_CB_Threshold  ), 2 )</f>
        <v>0</v>
      </c>
      <c r="M103" s="320">
        <f xml:space="preserve">  WEG_CB[[#This Row],[Regular Hours per Week]]  *  WEG_CB[[#This Row],[Weeks Worked in Year]]  *  WEG_CB[[#This Row],[% of Time in Eligible Position]]  /  FTE_Hrs</f>
        <v>0</v>
      </c>
      <c r="N103" s="321">
        <f xml:space="preserve">  IF(  COUNTBLANK(  WEG_CB[[#This Row],[Unique Staff ID]:[% of Time in Eligible Position]]) = 0,  WEG_CB[[#This Row],[Regular Hours per Week]]  *  WEG_CB[[#This Row],[Weeks Worked in Year]]  *  WEG_CB[[#This Row],[% of Time in Eligible Position]]  *  WEG_CB[[#This Row],[Eligibility Rate per Hour ]], 0  )</f>
        <v>0</v>
      </c>
      <c r="O103" s="321">
        <f xml:space="preserve">  WEG_CB[[#This Row],[Salary Component]]  *  17.5%</f>
        <v>0</v>
      </c>
      <c r="P103" s="321">
        <f xml:space="preserve">  WEG_CB[[#This Row],[Salary Component]]  +  WEG_CB[[#This Row],[Statutory Benefit Component (17.5%) ]]</f>
        <v>0</v>
      </c>
      <c r="Q103" s="103"/>
    </row>
    <row r="104" spans="1:17" x14ac:dyDescent="0.25">
      <c r="A104" s="242"/>
      <c r="B104" s="79">
        <v>95</v>
      </c>
      <c r="C104" s="80"/>
      <c r="D104" s="80"/>
      <c r="E104" s="80"/>
      <c r="F104" s="80"/>
      <c r="G104" s="81"/>
      <c r="H104" s="84"/>
      <c r="I104" s="84"/>
      <c r="J104" s="174"/>
      <c r="K104" s="314" t="str">
        <f>IF(  WEG_CB[[#This Row],[% of Time in Eligible Position]] &gt;= 0.25,  IF(  WEG_CB[[#This Row],[Eligibility Rate per Hour ]] &gt;= 2,  "Full",  IF(  WEG_CB[[#This Row],[Eligibility Rate per Hour ]] &gt; 0,  "Partial",  "None"  )  ),  "None")</f>
        <v>None</v>
      </c>
      <c r="L104" s="315">
        <f xml:space="preserve">  MIN(  WEG_CB_Threshold  -  MIN(  WEG_CB[[#This Row],[Base Hourly Wage]], WEG_CB_Threshold  ), 2 )</f>
        <v>0</v>
      </c>
      <c r="M104" s="316">
        <f xml:space="preserve">  WEG_CB[[#This Row],[Regular Hours per Week]]  *  WEG_CB[[#This Row],[Weeks Worked in Year]]  *  WEG_CB[[#This Row],[% of Time in Eligible Position]]  /  FTE_Hrs</f>
        <v>0</v>
      </c>
      <c r="N104" s="317">
        <f xml:space="preserve">  IF(  COUNTBLANK(  WEG_CB[[#This Row],[Unique Staff ID]:[% of Time in Eligible Position]]) = 0,  WEG_CB[[#This Row],[Regular Hours per Week]]  *  WEG_CB[[#This Row],[Weeks Worked in Year]]  *  WEG_CB[[#This Row],[% of Time in Eligible Position]]  *  WEG_CB[[#This Row],[Eligibility Rate per Hour ]], 0  )</f>
        <v>0</v>
      </c>
      <c r="O104" s="317">
        <f xml:space="preserve">  WEG_CB[[#This Row],[Salary Component]]  *  17.5%</f>
        <v>0</v>
      </c>
      <c r="P104" s="317">
        <f xml:space="preserve">  WEG_CB[[#This Row],[Salary Component]]  +  WEG_CB[[#This Row],[Statutory Benefit Component (17.5%) ]]</f>
        <v>0</v>
      </c>
      <c r="Q104" s="103"/>
    </row>
    <row r="105" spans="1:17" x14ac:dyDescent="0.25">
      <c r="A105" s="242"/>
      <c r="B105" s="83">
        <v>96</v>
      </c>
      <c r="C105" s="80"/>
      <c r="D105" s="80"/>
      <c r="E105" s="80"/>
      <c r="F105" s="80"/>
      <c r="G105" s="81"/>
      <c r="H105" s="84"/>
      <c r="I105" s="84"/>
      <c r="J105" s="174"/>
      <c r="K105" s="318" t="str">
        <f>IF(  WEG_CB[[#This Row],[% of Time in Eligible Position]] &gt;= 0.25,  IF(  WEG_CB[[#This Row],[Eligibility Rate per Hour ]] &gt;= 2,  "Full",  IF(  WEG_CB[[#This Row],[Eligibility Rate per Hour ]] &gt; 0,  "Partial",  "None"  )  ),  "None")</f>
        <v>None</v>
      </c>
      <c r="L105" s="319">
        <f xml:space="preserve">  MIN(  WEG_CB_Threshold  -  MIN(  WEG_CB[[#This Row],[Base Hourly Wage]], WEG_CB_Threshold  ), 2 )</f>
        <v>0</v>
      </c>
      <c r="M105" s="320">
        <f xml:space="preserve">  WEG_CB[[#This Row],[Regular Hours per Week]]  *  WEG_CB[[#This Row],[Weeks Worked in Year]]  *  WEG_CB[[#This Row],[% of Time in Eligible Position]]  /  FTE_Hrs</f>
        <v>0</v>
      </c>
      <c r="N105" s="321">
        <f xml:space="preserve">  IF(  COUNTBLANK(  WEG_CB[[#This Row],[Unique Staff ID]:[% of Time in Eligible Position]]) = 0,  WEG_CB[[#This Row],[Regular Hours per Week]]  *  WEG_CB[[#This Row],[Weeks Worked in Year]]  *  WEG_CB[[#This Row],[% of Time in Eligible Position]]  *  WEG_CB[[#This Row],[Eligibility Rate per Hour ]], 0  )</f>
        <v>0</v>
      </c>
      <c r="O105" s="321">
        <f xml:space="preserve">  WEG_CB[[#This Row],[Salary Component]]  *  17.5%</f>
        <v>0</v>
      </c>
      <c r="P105" s="321">
        <f xml:space="preserve">  WEG_CB[[#This Row],[Salary Component]]  +  WEG_CB[[#This Row],[Statutory Benefit Component (17.5%) ]]</f>
        <v>0</v>
      </c>
      <c r="Q105" s="103"/>
    </row>
    <row r="106" spans="1:17" x14ac:dyDescent="0.25">
      <c r="A106" s="242"/>
      <c r="B106" s="79">
        <v>97</v>
      </c>
      <c r="C106" s="80"/>
      <c r="D106" s="80"/>
      <c r="E106" s="80"/>
      <c r="F106" s="80"/>
      <c r="G106" s="81"/>
      <c r="H106" s="84"/>
      <c r="I106" s="84"/>
      <c r="J106" s="174"/>
      <c r="K106" s="314" t="str">
        <f>IF(  WEG_CB[[#This Row],[% of Time in Eligible Position]] &gt;= 0.25,  IF(  WEG_CB[[#This Row],[Eligibility Rate per Hour ]] &gt;= 2,  "Full",  IF(  WEG_CB[[#This Row],[Eligibility Rate per Hour ]] &gt; 0,  "Partial",  "None"  )  ),  "None")</f>
        <v>None</v>
      </c>
      <c r="L106" s="315">
        <f xml:space="preserve">  MIN(  WEG_CB_Threshold  -  MIN(  WEG_CB[[#This Row],[Base Hourly Wage]], WEG_CB_Threshold  ), 2 )</f>
        <v>0</v>
      </c>
      <c r="M106" s="316">
        <f xml:space="preserve">  WEG_CB[[#This Row],[Regular Hours per Week]]  *  WEG_CB[[#This Row],[Weeks Worked in Year]]  *  WEG_CB[[#This Row],[% of Time in Eligible Position]]  /  FTE_Hrs</f>
        <v>0</v>
      </c>
      <c r="N106" s="317">
        <f xml:space="preserve">  IF(  COUNTBLANK(  WEG_CB[[#This Row],[Unique Staff ID]:[% of Time in Eligible Position]]) = 0,  WEG_CB[[#This Row],[Regular Hours per Week]]  *  WEG_CB[[#This Row],[Weeks Worked in Year]]  *  WEG_CB[[#This Row],[% of Time in Eligible Position]]  *  WEG_CB[[#This Row],[Eligibility Rate per Hour ]], 0  )</f>
        <v>0</v>
      </c>
      <c r="O106" s="317">
        <f xml:space="preserve">  WEG_CB[[#This Row],[Salary Component]]  *  17.5%</f>
        <v>0</v>
      </c>
      <c r="P106" s="317">
        <f xml:space="preserve">  WEG_CB[[#This Row],[Salary Component]]  +  WEG_CB[[#This Row],[Statutory Benefit Component (17.5%) ]]</f>
        <v>0</v>
      </c>
      <c r="Q106" s="103"/>
    </row>
    <row r="107" spans="1:17" x14ac:dyDescent="0.25">
      <c r="A107" s="242"/>
      <c r="B107" s="83">
        <v>98</v>
      </c>
      <c r="C107" s="80"/>
      <c r="D107" s="80"/>
      <c r="E107" s="80"/>
      <c r="F107" s="80"/>
      <c r="G107" s="81"/>
      <c r="H107" s="84"/>
      <c r="I107" s="84"/>
      <c r="J107" s="174"/>
      <c r="K107" s="318" t="str">
        <f>IF(  WEG_CB[[#This Row],[% of Time in Eligible Position]] &gt;= 0.25,  IF(  WEG_CB[[#This Row],[Eligibility Rate per Hour ]] &gt;= 2,  "Full",  IF(  WEG_CB[[#This Row],[Eligibility Rate per Hour ]] &gt; 0,  "Partial",  "None"  )  ),  "None")</f>
        <v>None</v>
      </c>
      <c r="L107" s="319">
        <f xml:space="preserve">  MIN(  WEG_CB_Threshold  -  MIN(  WEG_CB[[#This Row],[Base Hourly Wage]], WEG_CB_Threshold  ), 2 )</f>
        <v>0</v>
      </c>
      <c r="M107" s="320">
        <f xml:space="preserve">  WEG_CB[[#This Row],[Regular Hours per Week]]  *  WEG_CB[[#This Row],[Weeks Worked in Year]]  *  WEG_CB[[#This Row],[% of Time in Eligible Position]]  /  FTE_Hrs</f>
        <v>0</v>
      </c>
      <c r="N107" s="321">
        <f xml:space="preserve">  IF(  COUNTBLANK(  WEG_CB[[#This Row],[Unique Staff ID]:[% of Time in Eligible Position]]) = 0,  WEG_CB[[#This Row],[Regular Hours per Week]]  *  WEG_CB[[#This Row],[Weeks Worked in Year]]  *  WEG_CB[[#This Row],[% of Time in Eligible Position]]  *  WEG_CB[[#This Row],[Eligibility Rate per Hour ]], 0  )</f>
        <v>0</v>
      </c>
      <c r="O107" s="321">
        <f xml:space="preserve">  WEG_CB[[#This Row],[Salary Component]]  *  17.5%</f>
        <v>0</v>
      </c>
      <c r="P107" s="321">
        <f xml:space="preserve">  WEG_CB[[#This Row],[Salary Component]]  +  WEG_CB[[#This Row],[Statutory Benefit Component (17.5%) ]]</f>
        <v>0</v>
      </c>
      <c r="Q107" s="103"/>
    </row>
    <row r="108" spans="1:17" x14ac:dyDescent="0.25">
      <c r="A108" s="242"/>
      <c r="B108" s="79">
        <v>99</v>
      </c>
      <c r="C108" s="80"/>
      <c r="D108" s="80"/>
      <c r="E108" s="80"/>
      <c r="F108" s="80"/>
      <c r="G108" s="81"/>
      <c r="H108" s="84"/>
      <c r="I108" s="84"/>
      <c r="J108" s="174"/>
      <c r="K108" s="314" t="str">
        <f>IF(  WEG_CB[[#This Row],[% of Time in Eligible Position]] &gt;= 0.25,  IF(  WEG_CB[[#This Row],[Eligibility Rate per Hour ]] &gt;= 2,  "Full",  IF(  WEG_CB[[#This Row],[Eligibility Rate per Hour ]] &gt; 0,  "Partial",  "None"  )  ),  "None")</f>
        <v>None</v>
      </c>
      <c r="L108" s="315">
        <f xml:space="preserve">  MIN(  WEG_CB_Threshold  -  MIN(  WEG_CB[[#This Row],[Base Hourly Wage]], WEG_CB_Threshold  ), 2 )</f>
        <v>0</v>
      </c>
      <c r="M108" s="316">
        <f xml:space="preserve">  WEG_CB[[#This Row],[Regular Hours per Week]]  *  WEG_CB[[#This Row],[Weeks Worked in Year]]  *  WEG_CB[[#This Row],[% of Time in Eligible Position]]  /  FTE_Hrs</f>
        <v>0</v>
      </c>
      <c r="N108" s="317">
        <f xml:space="preserve">  IF(  COUNTBLANK(  WEG_CB[[#This Row],[Unique Staff ID]:[% of Time in Eligible Position]]) = 0,  WEG_CB[[#This Row],[Regular Hours per Week]]  *  WEG_CB[[#This Row],[Weeks Worked in Year]]  *  WEG_CB[[#This Row],[% of Time in Eligible Position]]  *  WEG_CB[[#This Row],[Eligibility Rate per Hour ]], 0  )</f>
        <v>0</v>
      </c>
      <c r="O108" s="317">
        <f xml:space="preserve">  WEG_CB[[#This Row],[Salary Component]]  *  17.5%</f>
        <v>0</v>
      </c>
      <c r="P108" s="317">
        <f xml:space="preserve">  WEG_CB[[#This Row],[Salary Component]]  +  WEG_CB[[#This Row],[Statutory Benefit Component (17.5%) ]]</f>
        <v>0</v>
      </c>
      <c r="Q108" s="103"/>
    </row>
    <row r="109" spans="1:17" x14ac:dyDescent="0.25">
      <c r="A109" s="242"/>
      <c r="B109" s="83">
        <v>100</v>
      </c>
      <c r="C109" s="80"/>
      <c r="D109" s="80"/>
      <c r="E109" s="80"/>
      <c r="F109" s="80"/>
      <c r="G109" s="81"/>
      <c r="H109" s="84"/>
      <c r="I109" s="84"/>
      <c r="J109" s="174"/>
      <c r="K109" s="318" t="str">
        <f>IF(  WEG_CB[[#This Row],[% of Time in Eligible Position]] &gt;= 0.25,  IF(  WEG_CB[[#This Row],[Eligibility Rate per Hour ]] &gt;= 2,  "Full",  IF(  WEG_CB[[#This Row],[Eligibility Rate per Hour ]] &gt; 0,  "Partial",  "None"  )  ),  "None")</f>
        <v>None</v>
      </c>
      <c r="L109" s="319">
        <f xml:space="preserve">  MIN(  WEG_CB_Threshold  -  MIN(  WEG_CB[[#This Row],[Base Hourly Wage]], WEG_CB_Threshold  ), 2 )</f>
        <v>0</v>
      </c>
      <c r="M109" s="320">
        <f xml:space="preserve">  WEG_CB[[#This Row],[Regular Hours per Week]]  *  WEG_CB[[#This Row],[Weeks Worked in Year]]  *  WEG_CB[[#This Row],[% of Time in Eligible Position]]  /  FTE_Hrs</f>
        <v>0</v>
      </c>
      <c r="N109" s="321">
        <f xml:space="preserve">  IF(  COUNTBLANK(  WEG_CB[[#This Row],[Unique Staff ID]:[% of Time in Eligible Position]]) = 0,  WEG_CB[[#This Row],[Regular Hours per Week]]  *  WEG_CB[[#This Row],[Weeks Worked in Year]]  *  WEG_CB[[#This Row],[% of Time in Eligible Position]]  *  WEG_CB[[#This Row],[Eligibility Rate per Hour ]], 0  )</f>
        <v>0</v>
      </c>
      <c r="O109" s="321">
        <f xml:space="preserve">  WEG_CB[[#This Row],[Salary Component]]  *  17.5%</f>
        <v>0</v>
      </c>
      <c r="P109" s="321">
        <f xml:space="preserve">  WEG_CB[[#This Row],[Salary Component]]  +  WEG_CB[[#This Row],[Statutory Benefit Component (17.5%) ]]</f>
        <v>0</v>
      </c>
      <c r="Q109" s="103"/>
    </row>
    <row r="110" spans="1:17" x14ac:dyDescent="0.25">
      <c r="A110" s="249"/>
      <c r="B110" s="231"/>
      <c r="C110" s="231"/>
      <c r="D110" s="231"/>
      <c r="E110" s="231"/>
      <c r="F110" s="103"/>
      <c r="G110" s="103"/>
      <c r="H110" s="103"/>
      <c r="I110" s="103"/>
    </row>
    <row r="111" spans="1:17" ht="62.45" customHeight="1" x14ac:dyDescent="0.25">
      <c r="A111" s="249"/>
      <c r="B111" s="310"/>
      <c r="C111" s="227"/>
      <c r="D111" s="227"/>
      <c r="E111" s="227"/>
      <c r="F111" s="228"/>
      <c r="G111" s="228"/>
      <c r="H111" s="106"/>
      <c r="I111" s="250"/>
      <c r="J111" s="251" t="s">
        <v>46</v>
      </c>
      <c r="K111" s="252"/>
      <c r="L111" s="252"/>
      <c r="M111" s="253" t="s">
        <v>3</v>
      </c>
      <c r="N111" s="253" t="s">
        <v>36</v>
      </c>
      <c r="O111" s="253" t="s">
        <v>47</v>
      </c>
      <c r="P111" s="253" t="s">
        <v>45</v>
      </c>
    </row>
    <row r="112" spans="1:17" ht="14.45" customHeight="1" x14ac:dyDescent="0.25">
      <c r="A112" s="249"/>
      <c r="B112" s="311"/>
      <c r="C112" s="231"/>
      <c r="D112" s="231"/>
      <c r="E112" s="231"/>
      <c r="F112" s="103"/>
      <c r="G112" s="103"/>
      <c r="H112" s="109"/>
      <c r="I112" s="254"/>
      <c r="J112" s="255" t="s">
        <v>48</v>
      </c>
      <c r="K112" s="256" t="s">
        <v>2</v>
      </c>
      <c r="L112" s="257" t="s">
        <v>98</v>
      </c>
      <c r="M112" s="258">
        <f>SUMIFS(WEG_CB[Eligible FTE],WEG_CB[Qualification],"RECE",WEG_CB[Position],$L112,WEG_CB[Eligibility Status],"Full")</f>
        <v>0</v>
      </c>
      <c r="N112" s="259">
        <f>SUMIFS(WEG_CB[Salary Component],WEG_CB[Qualification],"RECE",WEG_CB[Position],$L112,WEG_CB[Eligibility Status],"Full")</f>
        <v>0</v>
      </c>
      <c r="O112" s="259">
        <f>SUMIFS(WEG_CB[Statutory Benefit Component (17.5%) ],WEG_CB[Qualification],"RECE",WEG_CB[Position],$L112,WEG_CB[Eligibility Status],"Full")</f>
        <v>0</v>
      </c>
      <c r="P112" s="260">
        <f t="shared" ref="P112" si="0">+O112+N112</f>
        <v>0</v>
      </c>
    </row>
    <row r="113" spans="1:16" x14ac:dyDescent="0.25">
      <c r="A113" s="249"/>
      <c r="B113" s="311"/>
      <c r="C113" s="231"/>
      <c r="D113" s="231"/>
      <c r="E113" s="231"/>
      <c r="F113" s="103"/>
      <c r="G113" s="103"/>
      <c r="H113" s="109"/>
      <c r="I113" s="262"/>
      <c r="J113" s="263"/>
      <c r="K113" s="264"/>
      <c r="L113" s="265" t="s">
        <v>1</v>
      </c>
      <c r="M113" s="266">
        <f>SUMIFS(WEG_CB[Eligible FTE],WEG_CB[Qualification],"RECE",WEG_CB[Position],$L113,WEG_CB[Eligibility Status],"Full")</f>
        <v>0</v>
      </c>
      <c r="N113" s="267">
        <f>SUMIFS(WEG_CB[Salary Component],WEG_CB[Qualification],"RECE",WEG_CB[Position],$L113,WEG_CB[Eligibility Status],"Full")</f>
        <v>0</v>
      </c>
      <c r="O113" s="267">
        <f>SUMIFS(WEG_CB[Statutory Benefit Component (17.5%) ],WEG_CB[Qualification],"RECE",WEG_CB[Position],$L113,WEG_CB[Eligibility Status],"Full")</f>
        <v>0</v>
      </c>
      <c r="P113" s="268">
        <f t="shared" ref="P113:P121" si="1">+O113+N113</f>
        <v>0</v>
      </c>
    </row>
    <row r="114" spans="1:16" ht="15.6" customHeight="1" x14ac:dyDescent="0.25">
      <c r="A114" s="249"/>
      <c r="B114" s="312" t="s">
        <v>28</v>
      </c>
      <c r="D114" s="344"/>
      <c r="E114" s="344"/>
      <c r="F114" s="344"/>
      <c r="G114" s="344"/>
      <c r="H114" s="261"/>
      <c r="I114" s="269"/>
      <c r="J114" s="263"/>
      <c r="K114" s="264"/>
      <c r="L114" s="265" t="s">
        <v>99</v>
      </c>
      <c r="M114" s="258">
        <f>SUMIFS(WEG_CB[Eligible FTE],WEG_CB[Qualification],"RECE",WEG_CB[Position],$L114,WEG_CB[Eligibility Status],"Full")</f>
        <v>0</v>
      </c>
      <c r="N114" s="259">
        <f>SUMIFS(WEG_CB[Salary Component],WEG_CB[Qualification],"RECE",WEG_CB[Position],$L114,WEG_CB[Eligibility Status],"Full")</f>
        <v>0</v>
      </c>
      <c r="O114" s="259">
        <f>SUMIFS(WEG_CB[Statutory Benefit Component (17.5%) ],WEG_CB[Qualification],"RECE",WEG_CB[Position],$L114,WEG_CB[Eligibility Status],"Full")</f>
        <v>0</v>
      </c>
      <c r="P114" s="260">
        <f t="shared" si="1"/>
        <v>0</v>
      </c>
    </row>
    <row r="115" spans="1:16" x14ac:dyDescent="0.25">
      <c r="A115" s="249"/>
      <c r="B115" s="313" t="s">
        <v>29</v>
      </c>
      <c r="D115" s="345"/>
      <c r="E115" s="345"/>
      <c r="F115" s="345"/>
      <c r="G115" s="345"/>
      <c r="H115" s="53"/>
      <c r="I115" s="271"/>
      <c r="J115" s="263"/>
      <c r="K115" s="264"/>
      <c r="L115" s="265" t="s">
        <v>5</v>
      </c>
      <c r="M115" s="266">
        <f>SUMIFS(WEG_CB[Eligible FTE],WEG_CB[Qualification],"RECE",WEG_CB[Position],$L115,WEG_CB[Eligibility Status],"Full")</f>
        <v>0</v>
      </c>
      <c r="N115" s="267">
        <f>SUMIFS(WEG_CB[Salary Component],WEG_CB[Qualification],"RECE",WEG_CB[Position],$L115,WEG_CB[Eligibility Status],"Full")</f>
        <v>0</v>
      </c>
      <c r="O115" s="267">
        <f>SUMIFS(WEG_CB[Statutory Benefit Component (17.5%) ],WEG_CB[Qualification],"RECE",WEG_CB[Position],$L115,WEG_CB[Eligibility Status],"Full")</f>
        <v>0</v>
      </c>
      <c r="P115" s="268">
        <f t="shared" si="1"/>
        <v>0</v>
      </c>
    </row>
    <row r="116" spans="1:16" x14ac:dyDescent="0.25">
      <c r="A116" s="249"/>
      <c r="B116" s="313" t="s">
        <v>30</v>
      </c>
      <c r="D116" s="346"/>
      <c r="E116" s="346"/>
      <c r="F116" s="346"/>
      <c r="G116" s="346"/>
      <c r="H116" s="270"/>
      <c r="I116" s="254"/>
      <c r="J116" s="263"/>
      <c r="K116" s="264"/>
      <c r="L116" s="265" t="s">
        <v>104</v>
      </c>
      <c r="M116" s="258">
        <f xml:space="preserve">  SUM(  SUMIFS(  WEG_CB[Eligible FTE],  WEG_CB[Qualification],  "RECE",  WEG_CB[Position],  {"ADMINISTRATOR","EXECUTIVE DIRECTOR","OTHER"},  WEG_CB[Eligibility Status],  "Full"  )  )</f>
        <v>0</v>
      </c>
      <c r="N116" s="259">
        <f>SUM(  SUMIFS(  WEG_CB[Salary Component],  WEG_CB[Qualification],  "RECE",  WEG_CB[Position],  {"ADMINISTRATOR","EXECUTIVE DIRECTOR","OTHER"},  WEG_CB[Eligibility Status],  "Full"  )  )</f>
        <v>0</v>
      </c>
      <c r="O116" s="259">
        <f>SUM(  SUMIFS(  WEG_CB[Statutory Benefit Component (17.5%) ],  WEG_CB[Qualification],  "RECE",  WEG_CB[Position],  {"ADMINISTRATOR","EXECUTIVE DIRECTOR","OTHER"},  WEG_CB[Eligibility Status],  "Full"  )  )</f>
        <v>0</v>
      </c>
      <c r="P116" s="260">
        <f t="shared" ref="P116" si="2">+O116+N116</f>
        <v>0</v>
      </c>
    </row>
    <row r="117" spans="1:16" x14ac:dyDescent="0.25">
      <c r="A117" s="249"/>
      <c r="B117" s="272"/>
      <c r="C117" s="126"/>
      <c r="D117" s="273"/>
      <c r="E117" s="273"/>
      <c r="F117" s="273"/>
      <c r="G117" s="273"/>
      <c r="H117" s="274"/>
      <c r="I117" s="275"/>
      <c r="J117" s="276"/>
      <c r="K117" s="256" t="s">
        <v>4</v>
      </c>
      <c r="L117" s="257" t="s">
        <v>98</v>
      </c>
      <c r="M117" s="266">
        <f>SUM(  SUMIFS(  WEG_CB[Eligible FTE],  WEG_CB[Qualification],  {"NON-RECE","DIRECTOR APPROVED","APPRENTICE ECE"},  WEG_CB[Position],  $L117,  WEG_CB[Eligibility Status],  "Full")  )</f>
        <v>0</v>
      </c>
      <c r="N117" s="267">
        <f>SUM(  SUMIFS(WEG_CB[Salary Component],WEG_CB[Qualification],{"NON-RECE","DIRECTOR APPROVED","APPRENTICE ECE"},WEG_CB[Position],$L117,WEG_CB[Eligibility Status],"Full")  )</f>
        <v>0</v>
      </c>
      <c r="O117" s="267">
        <f>SUM(  SUMIFS(WEG_CB[Statutory Benefit Component (17.5%) ],WEG_CB[Qualification],{"NON-RECE","DIRECTOR APPROVED","APPRENTICE ECE"},WEG_CB[Position],$L117,WEG_CB[Eligibility Status],"Full")  )</f>
        <v>0</v>
      </c>
      <c r="P117" s="268">
        <f t="shared" si="1"/>
        <v>0</v>
      </c>
    </row>
    <row r="118" spans="1:16" x14ac:dyDescent="0.25">
      <c r="A118" s="249"/>
      <c r="B118" s="275"/>
      <c r="I118" s="161"/>
      <c r="J118" s="263"/>
      <c r="K118" s="264"/>
      <c r="L118" s="265" t="s">
        <v>1</v>
      </c>
      <c r="M118" s="258">
        <f>SUM(  SUMIFS(  WEG_CB[Eligible FTE],  WEG_CB[Qualification],  {"NON-RECE","DIRECTOR APPROVED","APPRENTICE ECE"},  WEG_CB[Position],  $L118,  WEG_CB[Eligibility Status],  "Full")  )</f>
        <v>0</v>
      </c>
      <c r="N118" s="259">
        <f>SUM(  SUMIFS(WEG_CB[Salary Component],WEG_CB[Qualification],{"NON-RECE","DIRECTOR APPROVED","APPRENTICE ECE"},WEG_CB[Position],$L118,WEG_CB[Eligibility Status],"Full")  )</f>
        <v>0</v>
      </c>
      <c r="O118" s="259">
        <f>SUM(  SUMIFS(WEG_CB[Statutory Benefit Component (17.5%) ],WEG_CB[Qualification],{"NON-RECE","DIRECTOR APPROVED","APPRENTICE ECE"},WEG_CB[Position],$L118,WEG_CB[Eligibility Status],"Full")  )</f>
        <v>0</v>
      </c>
      <c r="P118" s="260">
        <f t="shared" si="1"/>
        <v>0</v>
      </c>
    </row>
    <row r="119" spans="1:16" x14ac:dyDescent="0.25">
      <c r="A119" s="249"/>
      <c r="B119" s="335"/>
      <c r="C119" s="336"/>
      <c r="D119" s="336"/>
      <c r="E119" s="336"/>
      <c r="F119" s="336"/>
      <c r="G119" s="336"/>
      <c r="H119" s="337"/>
      <c r="I119" s="277"/>
      <c r="J119" s="263"/>
      <c r="K119" s="264"/>
      <c r="L119" s="265" t="s">
        <v>99</v>
      </c>
      <c r="M119" s="266">
        <f>SUM(  SUMIFS(  WEG_CB[Eligible FTE],  WEG_CB[Qualification],  {"NON-RECE","DIRECTOR APPROVED","APPRENTICE ECE"},  WEG_CB[Position],  $L119,  WEG_CB[Eligibility Status],  "Full")  )</f>
        <v>0</v>
      </c>
      <c r="N119" s="267">
        <f>SUM(  SUMIFS(WEG_CB[Salary Component],WEG_CB[Qualification],{"NON-RECE","DIRECTOR APPROVED","APPRENTICE ECE"},WEG_CB[Position],$L119,WEG_CB[Eligibility Status],"Full")  )</f>
        <v>0</v>
      </c>
      <c r="O119" s="267">
        <f>SUM(  SUMIFS(WEG_CB[Statutory Benefit Component (17.5%) ],WEG_CB[Qualification],{"NON-RECE","DIRECTOR APPROVED","APPRENTICE ECE"},WEG_CB[Position],$L119,WEG_CB[Eligibility Status],"Full")  )</f>
        <v>0</v>
      </c>
      <c r="P119" s="268">
        <f t="shared" si="1"/>
        <v>0</v>
      </c>
    </row>
    <row r="120" spans="1:16" x14ac:dyDescent="0.25">
      <c r="A120" s="249"/>
      <c r="B120" s="338"/>
      <c r="C120" s="339"/>
      <c r="D120" s="339"/>
      <c r="E120" s="339"/>
      <c r="F120" s="339"/>
      <c r="G120" s="339"/>
      <c r="H120" s="340"/>
      <c r="I120" s="277"/>
      <c r="J120" s="263"/>
      <c r="K120" s="264"/>
      <c r="L120" s="265" t="s">
        <v>5</v>
      </c>
      <c r="M120" s="258">
        <f>SUM(  SUMIFS(  WEG_CB[Eligible FTE],  WEG_CB[Qualification],  {"NON-RECE","DIRECTOR APPROVED","APPRENTICE ECE"},  WEG_CB[Position],  $L120,  WEG_CB[Eligibility Status],  "Full")  )</f>
        <v>0</v>
      </c>
      <c r="N120" s="259">
        <f>SUM(  SUMIFS(WEG_CB[Salary Component],WEG_CB[Qualification],{"NON-RECE","DIRECTOR APPROVED","APPRENTICE ECE"},WEG_CB[Position],$L120,WEG_CB[Eligibility Status],"Full")  )</f>
        <v>0</v>
      </c>
      <c r="O120" s="259">
        <f>SUM(  SUMIFS(WEG_CB[Statutory Benefit Component (17.5%) ],WEG_CB[Qualification],{"NON-RECE","DIRECTOR APPROVED","APPRENTICE ECE"},WEG_CB[Position],$L120,WEG_CB[Eligibility Status],"Full")  )</f>
        <v>0</v>
      </c>
      <c r="P120" s="260">
        <f t="shared" si="1"/>
        <v>0</v>
      </c>
    </row>
    <row r="121" spans="1:16" x14ac:dyDescent="0.25">
      <c r="A121" s="249"/>
      <c r="B121" s="338"/>
      <c r="C121" s="339"/>
      <c r="D121" s="339"/>
      <c r="E121" s="339"/>
      <c r="F121" s="339"/>
      <c r="G121" s="339"/>
      <c r="H121" s="340"/>
      <c r="I121" s="277"/>
      <c r="J121" s="263"/>
      <c r="K121" s="264"/>
      <c r="L121" s="265" t="s">
        <v>104</v>
      </c>
      <c r="M121" s="266">
        <f xml:space="preserve">  SUM(  SUMIFS(  WEG_CB[Eligible FTE],  WEG_CB[Qualification],  {"NON-RECE","DIRECTOR APPROVED","APPRENTICE ECE"},  WEG_CB[Position],  {"ADMINISTRATOR";"EXECUTIVE DIRECTOR";"OTHER"},  WEG_CB[Eligibility Status],  "Full"  )  )</f>
        <v>0</v>
      </c>
      <c r="N121" s="267">
        <f>SUM(  SUMIFS(  WEG_CB[Salary Component],  WEG_CB[Qualification],  {"NON-RECE","DIRECTOR APPROVED","APPRENTICE ECE"},  WEG_CB[Position],  {"ADMINISTRATOR";"EXECUTIVE DIRECTOR";"OTHER"},  WEG_CB[Eligibility Status],  "Full"  )  )</f>
        <v>0</v>
      </c>
      <c r="O121" s="267">
        <f>SUM(  SUMIFS(  WEG_CB[Statutory Benefit Component (17.5%) ],  WEG_CB[Qualification],  {"NON-RECE","DIRECTOR APPROVED","APPRENTICE ECE"},  WEG_CB[Position],  {"ADMINISTRATOR";"EXECUTIVE DIRECTOR";"OTHER"},  WEG_CB[Eligibility Status],  "Full"  )  )</f>
        <v>0</v>
      </c>
      <c r="P121" s="268">
        <f t="shared" si="1"/>
        <v>0</v>
      </c>
    </row>
    <row r="122" spans="1:16" x14ac:dyDescent="0.25">
      <c r="A122" s="249"/>
      <c r="B122" s="338"/>
      <c r="C122" s="339"/>
      <c r="D122" s="339"/>
      <c r="E122" s="339"/>
      <c r="F122" s="339"/>
      <c r="G122" s="339"/>
      <c r="H122" s="340"/>
      <c r="I122" s="277"/>
      <c r="J122" s="278"/>
      <c r="K122" s="279"/>
      <c r="L122" s="280" t="s">
        <v>49</v>
      </c>
      <c r="M122" s="281">
        <f>SUM(M112:M121)</f>
        <v>0</v>
      </c>
      <c r="N122" s="282">
        <f t="shared" ref="N122:P122" si="3">SUM(N112:N121)</f>
        <v>0</v>
      </c>
      <c r="O122" s="282">
        <f t="shared" si="3"/>
        <v>0</v>
      </c>
      <c r="P122" s="283">
        <f t="shared" si="3"/>
        <v>0</v>
      </c>
    </row>
    <row r="123" spans="1:16" x14ac:dyDescent="0.25">
      <c r="A123" s="249"/>
      <c r="B123" s="338"/>
      <c r="C123" s="339"/>
      <c r="D123" s="339"/>
      <c r="E123" s="339"/>
      <c r="F123" s="339"/>
      <c r="G123" s="339"/>
      <c r="H123" s="340"/>
      <c r="I123" s="277"/>
      <c r="J123" s="284" t="s">
        <v>50</v>
      </c>
      <c r="K123" s="285" t="s">
        <v>2</v>
      </c>
      <c r="L123" s="286" t="s">
        <v>98</v>
      </c>
      <c r="M123" s="258">
        <f>SUMIFS(WEG_CB[Eligible FTE],WEG_CB[Qualification],"RECE",WEG_CB[Position],$L123,WEG_CB[Eligibility Status],"Partial")</f>
        <v>0</v>
      </c>
      <c r="N123" s="259">
        <f>SUMIFS(WEG_CB[Salary Component],WEG_CB[Qualification],"RECE",WEG_CB[Position],$L123,WEG_CB[Eligibility Status],"Partial")</f>
        <v>0</v>
      </c>
      <c r="O123" s="259">
        <f>SUMIFS(WEG_CB[Statutory Benefit Component (17.5%) ],WEG_CB[Qualification],"RECE",WEG_CB[Position],$L123,WEG_CB[Eligibility Status],"Partial")</f>
        <v>0</v>
      </c>
      <c r="P123" s="260">
        <f t="shared" ref="P123:P132" si="4">+O123+N123</f>
        <v>0</v>
      </c>
    </row>
    <row r="124" spans="1:16" x14ac:dyDescent="0.25">
      <c r="A124" s="249"/>
      <c r="B124" s="338"/>
      <c r="C124" s="339"/>
      <c r="D124" s="339"/>
      <c r="E124" s="339"/>
      <c r="F124" s="339"/>
      <c r="G124" s="339"/>
      <c r="H124" s="340"/>
      <c r="I124" s="277"/>
      <c r="J124" s="287"/>
      <c r="K124" s="288"/>
      <c r="L124" s="289" t="s">
        <v>1</v>
      </c>
      <c r="M124" s="266">
        <f>SUMIFS(WEG_CB[Eligible FTE],WEG_CB[Qualification],"RECE",WEG_CB[Position],$L124,WEG_CB[Eligibility Status],"Partial")</f>
        <v>0</v>
      </c>
      <c r="N124" s="267">
        <f>SUMIFS(WEG_CB[Salary Component],WEG_CB[Qualification],"RECE",WEG_CB[Position],$L124,WEG_CB[Eligibility Status],"Partial")</f>
        <v>0</v>
      </c>
      <c r="O124" s="267">
        <f>SUMIFS(WEG_CB[Statutory Benefit Component (17.5%) ],WEG_CB[Qualification],"RECE",WEG_CB[Position],$L124,WEG_CB[Eligibility Status],"Partial")</f>
        <v>0</v>
      </c>
      <c r="P124" s="268">
        <f t="shared" si="4"/>
        <v>0</v>
      </c>
    </row>
    <row r="125" spans="1:16" x14ac:dyDescent="0.25">
      <c r="A125" s="242"/>
      <c r="B125" s="338"/>
      <c r="C125" s="339"/>
      <c r="D125" s="339"/>
      <c r="E125" s="339"/>
      <c r="F125" s="339"/>
      <c r="G125" s="339"/>
      <c r="H125" s="340"/>
      <c r="J125" s="287"/>
      <c r="K125" s="288"/>
      <c r="L125" s="289" t="s">
        <v>99</v>
      </c>
      <c r="M125" s="258">
        <f>SUMIFS(WEG_CB[Eligible FTE],WEG_CB[Qualification],"RECE",WEG_CB[Position],$L125,WEG_CB[Eligibility Status],"Partial")</f>
        <v>0</v>
      </c>
      <c r="N125" s="259">
        <f>SUMIFS(WEG_CB[Salary Component],WEG_CB[Qualification],"RECE",WEG_CB[Position],$L125,WEG_CB[Eligibility Status],"Partial")</f>
        <v>0</v>
      </c>
      <c r="O125" s="259">
        <f>SUMIFS(WEG_CB[Statutory Benefit Component (17.5%) ],WEG_CB[Qualification],"RECE",WEG_CB[Position],$L125,WEG_CB[Eligibility Status],"Partial")</f>
        <v>0</v>
      </c>
      <c r="P125" s="260">
        <f t="shared" si="4"/>
        <v>0</v>
      </c>
    </row>
    <row r="126" spans="1:16" x14ac:dyDescent="0.25">
      <c r="B126" s="338"/>
      <c r="C126" s="339"/>
      <c r="D126" s="339"/>
      <c r="E126" s="339"/>
      <c r="F126" s="339"/>
      <c r="G126" s="339"/>
      <c r="H126" s="340"/>
      <c r="J126" s="287"/>
      <c r="K126" s="288"/>
      <c r="L126" s="289" t="s">
        <v>5</v>
      </c>
      <c r="M126" s="266">
        <f>SUMIFS(WEG_CB[Eligible FTE],WEG_CB[Qualification],"RECE",WEG_CB[Position],$L126,WEG_CB[Eligibility Status],"Partial")</f>
        <v>0</v>
      </c>
      <c r="N126" s="267">
        <f>SUMIFS(WEG_CB[Salary Component],WEG_CB[Qualification],"RECE",WEG_CB[Position],$L126,WEG_CB[Eligibility Status],"Partial")</f>
        <v>0</v>
      </c>
      <c r="O126" s="267">
        <f>SUMIFS(WEG_CB[Statutory Benefit Component (17.5%) ],WEG_CB[Qualification],"RECE",WEG_CB[Position],$L126,WEG_CB[Eligibility Status],"Partial")</f>
        <v>0</v>
      </c>
      <c r="P126" s="268">
        <f t="shared" si="4"/>
        <v>0</v>
      </c>
    </row>
    <row r="127" spans="1:16" x14ac:dyDescent="0.25">
      <c r="B127" s="338"/>
      <c r="C127" s="339"/>
      <c r="D127" s="339"/>
      <c r="E127" s="339"/>
      <c r="F127" s="339"/>
      <c r="G127" s="339"/>
      <c r="H127" s="340"/>
      <c r="J127" s="287"/>
      <c r="K127" s="288"/>
      <c r="L127" s="289" t="s">
        <v>104</v>
      </c>
      <c r="M127" s="258">
        <f xml:space="preserve">  SUM(  SUMIFS(  WEG_CB[Eligible FTE],  WEG_CB[Qualification],  "RECE",  WEG_CB[Position],  {"ADMINISTRATOR","EXECUTIVE DIRECTOR","OTHER"},  WEG_CB[Eligibility Status],  "Partial"  )  )</f>
        <v>0</v>
      </c>
      <c r="N127" s="259">
        <f>SUM(  SUMIFS(  WEG_CB[Salary Component],  WEG_CB[Qualification],  "RECE",  WEG_CB[Position],  {"ADMINISTRATOR","EXECUTIVE DIRECTOR","OTHER"},  WEG_CB[Eligibility Status],  "Partial"  )  )</f>
        <v>0</v>
      </c>
      <c r="O127" s="259">
        <f>SUM(  SUMIFS(  WEG_CB[Statutory Benefit Component (17.5%) ],  WEG_CB[Qualification],  "RECE",  WEG_CB[Position],  {"ADMINISTRATOR","EXECUTIVE DIRECTOR","OTHER"},  WEG_CB[Eligibility Status],  "Partial"  )  )</f>
        <v>0</v>
      </c>
      <c r="P127" s="260">
        <f t="shared" si="4"/>
        <v>0</v>
      </c>
    </row>
    <row r="128" spans="1:16" x14ac:dyDescent="0.25">
      <c r="B128" s="338"/>
      <c r="C128" s="339"/>
      <c r="D128" s="339"/>
      <c r="E128" s="339"/>
      <c r="F128" s="339"/>
      <c r="G128" s="339"/>
      <c r="H128" s="340"/>
      <c r="J128" s="290"/>
      <c r="K128" s="285" t="s">
        <v>4</v>
      </c>
      <c r="L128" s="286" t="s">
        <v>98</v>
      </c>
      <c r="M128" s="266">
        <f>SUM(  SUMIFS(WEG_CB[Eligible FTE],WEG_CB[Qualification],{"NON-RECE","DIRECTOR APPROVED","APPRENTICE ECE"},WEG_CB[Position],$L128,WEG_CB[Eligibility Status],"Partial")  )</f>
        <v>0</v>
      </c>
      <c r="N128" s="267">
        <f>SUM(  SUMIFS(WEG_CB[Salary Component],WEG_CB[Qualification],{"NON-RECE","DIRECTOR APPROVED","APPRENTICE ECE"},WEG_CB[Position],$L128,WEG_CB[Eligibility Status],"Partial")  )</f>
        <v>0</v>
      </c>
      <c r="O128" s="267">
        <f>SUM(  SUMIFS(WEG_CB[Statutory Benefit Component (17.5%) ],WEG_CB[Qualification],{"NON-RECE","DIRECTOR APPROVED","APPRENTICE ECE"},WEG_CB[Position],$L128,WEG_CB[Eligibility Status],"Partial")  )</f>
        <v>0</v>
      </c>
      <c r="P128" s="268">
        <f t="shared" si="4"/>
        <v>0</v>
      </c>
    </row>
    <row r="129" spans="2:16" x14ac:dyDescent="0.25">
      <c r="B129" s="338"/>
      <c r="C129" s="339"/>
      <c r="D129" s="339"/>
      <c r="E129" s="339"/>
      <c r="F129" s="339"/>
      <c r="G129" s="339"/>
      <c r="H129" s="340"/>
      <c r="J129" s="287"/>
      <c r="K129" s="288"/>
      <c r="L129" s="289" t="s">
        <v>1</v>
      </c>
      <c r="M129" s="258">
        <f>SUM(  SUMIFS(WEG_CB[Eligible FTE],WEG_CB[Qualification],{"NON-RECE","DIRECTOR APPROVED","APPRENTICE ECE"},WEG_CB[Position],$L129,WEG_CB[Eligibility Status],"Partial")  )</f>
        <v>0</v>
      </c>
      <c r="N129" s="259">
        <f>SUM(  SUMIFS(WEG_CB[Salary Component],WEG_CB[Qualification],{"NON-RECE","DIRECTOR APPROVED","APPRENTICE ECE"},WEG_CB[Position],$L129,WEG_CB[Eligibility Status],"Partial")  )</f>
        <v>0</v>
      </c>
      <c r="O129" s="259">
        <f>SUM(  SUMIFS(WEG_CB[Statutory Benefit Component (17.5%) ],WEG_CB[Qualification],{"NON-RECE","DIRECTOR APPROVED","APPRENTICE ECE"},WEG_CB[Position],$L129,WEG_CB[Eligibility Status],"Partial")  )</f>
        <v>0</v>
      </c>
      <c r="P129" s="260">
        <f t="shared" si="4"/>
        <v>0</v>
      </c>
    </row>
    <row r="130" spans="2:16" x14ac:dyDescent="0.25">
      <c r="B130" s="338"/>
      <c r="C130" s="339"/>
      <c r="D130" s="339"/>
      <c r="E130" s="339"/>
      <c r="F130" s="339"/>
      <c r="G130" s="339"/>
      <c r="H130" s="340"/>
      <c r="J130" s="287"/>
      <c r="K130" s="288"/>
      <c r="L130" s="289" t="s">
        <v>99</v>
      </c>
      <c r="M130" s="266">
        <f>SUM(  SUMIFS(WEG_CB[Eligible FTE],WEG_CB[Qualification],{"NON-RECE","DIRECTOR APPROVED","APPRENTICE ECE"},WEG_CB[Position],$L130,WEG_CB[Eligibility Status],"Partial")  )</f>
        <v>0</v>
      </c>
      <c r="N130" s="267">
        <f>SUM(  SUMIFS(WEG_CB[Salary Component],WEG_CB[Qualification],{"NON-RECE","DIRECTOR APPROVED","APPRENTICE ECE"},WEG_CB[Position],$L130,WEG_CB[Eligibility Status],"Partial")  )</f>
        <v>0</v>
      </c>
      <c r="O130" s="267">
        <f>SUM(  SUMIFS(WEG_CB[Statutory Benefit Component (17.5%) ],WEG_CB[Qualification],{"NON-RECE","DIRECTOR APPROVED","APPRENTICE ECE"},WEG_CB[Position],$L130,WEG_CB[Eligibility Status],"Partial")  )</f>
        <v>0</v>
      </c>
      <c r="P130" s="268">
        <f t="shared" si="4"/>
        <v>0</v>
      </c>
    </row>
    <row r="131" spans="2:16" x14ac:dyDescent="0.25">
      <c r="B131" s="338"/>
      <c r="C131" s="339"/>
      <c r="D131" s="339"/>
      <c r="E131" s="339"/>
      <c r="F131" s="339"/>
      <c r="G131" s="339"/>
      <c r="H131" s="340"/>
      <c r="J131" s="287"/>
      <c r="K131" s="288"/>
      <c r="L131" s="289" t="s">
        <v>5</v>
      </c>
      <c r="M131" s="258">
        <f>SUM(  SUMIFS(WEG_CB[Eligible FTE],WEG_CB[Qualification],{"NON-RECE","DIRECTOR APPROVED","APPRENTICE ECE"},WEG_CB[Position],$L131,WEG_CB[Eligibility Status],"Partial")  )</f>
        <v>0</v>
      </c>
      <c r="N131" s="259">
        <f>SUM(  SUMIFS(WEG_CB[Salary Component],WEG_CB[Qualification],{"NON-RECE","DIRECTOR APPROVED","APPRENTICE ECE"},WEG_CB[Position],$L131,WEG_CB[Eligibility Status],"Partial")  )</f>
        <v>0</v>
      </c>
      <c r="O131" s="259">
        <f>SUM(  SUMIFS(WEG_CB[Statutory Benefit Component (17.5%) ],WEG_CB[Qualification],{"NON-RECE","DIRECTOR APPROVED","APPRENTICE ECE"},WEG_CB[Position],$L131,WEG_CB[Eligibility Status],"Partial")  )</f>
        <v>0</v>
      </c>
      <c r="P131" s="260">
        <f t="shared" si="4"/>
        <v>0</v>
      </c>
    </row>
    <row r="132" spans="2:16" x14ac:dyDescent="0.25">
      <c r="B132" s="338"/>
      <c r="C132" s="339"/>
      <c r="D132" s="339"/>
      <c r="E132" s="339"/>
      <c r="F132" s="339"/>
      <c r="G132" s="339"/>
      <c r="H132" s="340"/>
      <c r="J132" s="287"/>
      <c r="K132" s="288"/>
      <c r="L132" s="289" t="s">
        <v>104</v>
      </c>
      <c r="M132" s="266">
        <f xml:space="preserve">  SUM(  SUMIFS(  WEG_CB[Eligible FTE],  WEG_CB[Qualification],  {"NON-RECE","DIRECTOR APPROVED","APPRENTICE ECE"},  WEG_CB[Position],  {"ADMINISTRATOR";"EXECUTIVE DIRECTOR";"OTHER"},  WEG_CB[Eligibility Status],  "Partial"  )  )</f>
        <v>0</v>
      </c>
      <c r="N132" s="267">
        <f>SUM(  SUMIFS(  WEG_CB[Salary Component],  WEG_CB[Qualification],  {"NON-RECE","DIRECTOR APPROVED","APPRENTICE ECE"},  WEG_CB[Position],  {"ADMINISTRATOR";"EXECUTIVE DIRECTOR";"OTHER"},  WEG_CB[Eligibility Status],  "Partial"  )  )</f>
        <v>0</v>
      </c>
      <c r="O132" s="267">
        <f>SUM(  SUMIFS(  WEG_CB[Statutory Benefit Component (17.5%) ],  WEG_CB[Qualification],  {"NON-RECE","DIRECTOR APPROVED","APPRENTICE ECE"},  WEG_CB[Position],  {"ADMINISTRATOR";"EXECUTIVE DIRECTOR";"OTHER"},  WEG_CB[Eligibility Status],  "Partial"  )  )</f>
        <v>0</v>
      </c>
      <c r="P132" s="268">
        <f t="shared" si="4"/>
        <v>0</v>
      </c>
    </row>
    <row r="133" spans="2:16" x14ac:dyDescent="0.25">
      <c r="B133" s="338"/>
      <c r="C133" s="339"/>
      <c r="D133" s="339"/>
      <c r="E133" s="339"/>
      <c r="F133" s="339"/>
      <c r="G133" s="339"/>
      <c r="H133" s="340"/>
      <c r="J133" s="278"/>
      <c r="K133" s="280"/>
      <c r="L133" s="280" t="s">
        <v>49</v>
      </c>
      <c r="M133" s="291">
        <f>SUM(M123:M132)</f>
        <v>0</v>
      </c>
      <c r="N133" s="292">
        <f t="shared" ref="N133:P133" si="5">SUM(N123:N132)</f>
        <v>0</v>
      </c>
      <c r="O133" s="292">
        <f t="shared" si="5"/>
        <v>0</v>
      </c>
      <c r="P133" s="293">
        <f t="shared" si="5"/>
        <v>0</v>
      </c>
    </row>
    <row r="134" spans="2:16" x14ac:dyDescent="0.25">
      <c r="B134" s="338"/>
      <c r="C134" s="339"/>
      <c r="D134" s="339"/>
      <c r="E134" s="339"/>
      <c r="F134" s="339"/>
      <c r="G134" s="339"/>
      <c r="H134" s="340"/>
      <c r="J134" s="294"/>
      <c r="K134" s="295"/>
      <c r="L134" s="295" t="s">
        <v>51</v>
      </c>
      <c r="M134" s="296">
        <f>+M133+M122</f>
        <v>0</v>
      </c>
      <c r="N134" s="297">
        <f>+N133+N122</f>
        <v>0</v>
      </c>
      <c r="O134" s="297">
        <f>+O133+O122</f>
        <v>0</v>
      </c>
      <c r="P134" s="298">
        <f>+P133+P122</f>
        <v>0</v>
      </c>
    </row>
    <row r="135" spans="2:16" x14ac:dyDescent="0.25">
      <c r="B135" s="338"/>
      <c r="C135" s="339"/>
      <c r="D135" s="339"/>
      <c r="E135" s="339"/>
      <c r="F135" s="339"/>
      <c r="G135" s="339"/>
      <c r="H135" s="340"/>
      <c r="J135" s="299"/>
      <c r="K135" s="300"/>
      <c r="L135" s="300"/>
      <c r="M135" s="301"/>
      <c r="N135" s="302"/>
      <c r="O135" s="303" t="s">
        <v>52</v>
      </c>
      <c r="P135" s="304">
        <f>IFERROR(M134*150,"")</f>
        <v>0</v>
      </c>
    </row>
    <row r="136" spans="2:16" x14ac:dyDescent="0.25">
      <c r="B136" s="341"/>
      <c r="C136" s="342"/>
      <c r="D136" s="342"/>
      <c r="E136" s="342"/>
      <c r="F136" s="342"/>
      <c r="G136" s="342"/>
      <c r="H136" s="343"/>
      <c r="J136" s="305"/>
      <c r="K136" s="306"/>
      <c r="L136" s="306"/>
      <c r="M136" s="307"/>
      <c r="N136" s="308"/>
      <c r="O136" s="309" t="s">
        <v>53</v>
      </c>
      <c r="P136" s="283">
        <f>+P134+P135</f>
        <v>0</v>
      </c>
    </row>
  </sheetData>
  <sheetProtection algorithmName="SHA-512" hashValue="y7Z7KM1VafFk7Vmy35aGZqs5Aqi/GTkY61B/4eajMjn9FFYmyf8X21+ABA6GJqEK7tqr3nX9lW+Tc2sAq2IoRg==" saltValue="kHteeNQrJZn78eEtcsudWQ==" spinCount="100000" sheet="1"/>
  <dataConsolidate link="1"/>
  <mergeCells count="4">
    <mergeCell ref="B119:H136"/>
    <mergeCell ref="D114:G114"/>
    <mergeCell ref="D115:G115"/>
    <mergeCell ref="D116:G116"/>
  </mergeCells>
  <conditionalFormatting sqref="A110:Q110 A2:Q6 B119 B117:H118 Q125:Q150 J137:P162 L111:R113 I111:J115 L114:L121 Q114:R124 J116:J136 L122:P122 K112:K133 L133:P136 L123:L132 A7:R109 A111:A150 I116:I150 B137:H154 D114:H116 B114:B116 B111:H113">
    <cfRule type="expression" dxfId="47" priority="11">
      <formula>AND(Show_Locked = 1,CELL("protect",A2))</formula>
    </cfRule>
  </conditionalFormatting>
  <conditionalFormatting sqref="G10:I109">
    <cfRule type="expression" dxfId="46" priority="10">
      <formula>AND(COUNTBLANK($G10:$I10)&gt;0,COUNTBLANK($G10:$I10)&lt;3)</formula>
    </cfRule>
  </conditionalFormatting>
  <conditionalFormatting sqref="C10:F109">
    <cfRule type="expression" dxfId="45" priority="46">
      <formula>AND(COUNTBLANK($C10:$F10)&gt;0,COUNTBLANK($C10:$F10)&lt;3)</formula>
    </cfRule>
  </conditionalFormatting>
  <conditionalFormatting sqref="K134:K136">
    <cfRule type="expression" dxfId="44" priority="3">
      <formula>AND(Show_Locked = 1,CELL("protect",K134))</formula>
    </cfRule>
  </conditionalFormatting>
  <conditionalFormatting sqref="K111">
    <cfRule type="expression" dxfId="43" priority="4">
      <formula>AND(Show_Locked = 1,CELL("protect",K111))</formula>
    </cfRule>
  </conditionalFormatting>
  <conditionalFormatting sqref="M114:P121">
    <cfRule type="expression" dxfId="42" priority="2">
      <formula>AND(Show_Locked = 1,CELL("protect",M114))</formula>
    </cfRule>
  </conditionalFormatting>
  <conditionalFormatting sqref="M123:P132">
    <cfRule type="expression" dxfId="41" priority="1">
      <formula>AND(Show_Locked = 1,CELL("protect",M123))</formula>
    </cfRule>
  </conditionalFormatting>
  <dataValidations count="23">
    <dataValidation type="list" allowBlank="1" showInputMessage="1" showErrorMessage="1" sqref="I110" xr:uid="{00000000-0002-0000-0200-000000000000}">
      <formula1>"RECE, Non-RECE, Supervisor,Child Ratio"</formula1>
    </dataValidation>
    <dataValidation type="decimal" operator="greaterThan" allowBlank="1" showInputMessage="1" showErrorMessage="1" errorTitle="Format Error" error="Please enter decimal numbers greater than zero (0)." sqref="G10:G109" xr:uid="{00000000-0002-0000-0200-000001000000}">
      <formula1>0</formula1>
    </dataValidation>
    <dataValidation allowBlank="1" showInputMessage="1" showErrorMessage="1" prompt="Please select the position that best describes each employee." sqref="F9" xr:uid="{00000000-0002-0000-0200-000002000000}"/>
    <dataValidation allowBlank="1" showInputMessage="1" showErrorMessage="1" prompt="Full: Earning $2 per hour less than the current WEG threshold._x000a_Partial: Earning between $0 and $2 per hour less than the current WEG threshold._x000a_None: Earning more than or equal to the current WEG threshold._x000a_" sqref="K9" xr:uid="{00000000-0002-0000-0200-000003000000}"/>
    <dataValidation allowBlank="1" showInputMessage="1" showErrorMessage="1" prompt="1.0 FTE (Full-Time Equivalency) = 1,754.5 hours per year." sqref="M9" xr:uid="{00000000-0002-0000-0200-000004000000}"/>
    <dataValidation allowBlank="1" showInputMessage="1" showErrorMessage="1" prompt="Salary component is equal to the hours worked per year x % of eligible time x eligibility rate." sqref="N9" xr:uid="{00000000-0002-0000-0200-000005000000}"/>
    <dataValidation allowBlank="1" showInputMessage="1" showErrorMessage="1" prompt="Benefit entitlement is equal to 17.5% of the salary component._x000a_" sqref="O9" xr:uid="{00000000-0002-0000-0200-000006000000}"/>
    <dataValidation allowBlank="1" showInputMessage="1" showErrorMessage="1" prompt="Maximum $2.00 per hour." sqref="L9" xr:uid="{00000000-0002-0000-0200-000007000000}"/>
    <dataValidation allowBlank="1" showInputMessage="1" showErrorMessage="1" prompt="Enter a unique identifier that will assist you in identifying the eligible position over the course of their employment with your agency." sqref="C9" xr:uid="{00000000-0002-0000-0200-000008000000}"/>
    <dataValidation allowBlank="1" showInputMessage="1" showErrorMessage="1" prompt="Total compensation is the sum of the salary component plus the statutory benefit component." sqref="P9" xr:uid="{00000000-0002-0000-0200-000009000000}"/>
    <dataValidation allowBlank="1" showInputMessage="1" showErrorMessage="1" prompt="If a new position has been created during the year, please select YES.  _x000a__x000a_If yes, please provide an estimate of the number of weeks that the new employee would typically work during the year." sqref="D9" xr:uid="{00000000-0002-0000-0200-00000A000000}"/>
    <dataValidation allowBlank="1" showInputMessage="1" showErrorMessage="1" prompt="Flexible grant of $150 for each eligible FTE." sqref="O135" xr:uid="{00000000-0002-0000-0200-00000B000000}"/>
    <dataValidation type="list" allowBlank="1" showErrorMessage="1" prompt="If YES, please provide an estimate for the # of hours that the position would work during the year in the # of Hours Worked column (column J)." sqref="D10:D109" xr:uid="{00000000-0002-0000-0200-00000C000000}">
      <formula1>"YES, NO"</formula1>
    </dataValidation>
    <dataValidation allowBlank="1" showInputMessage="1" showErrorMessage="1" promptTitle="Eligibility" prompt="Only employees who contribute 25% or more of their time to child care ratio requirements are eligible for Wage Enhancement._x000a_Please indicate the percentage of time each employee works in support of child care ratios." sqref="J9" xr:uid="{00000000-0002-0000-0200-00000D000000}"/>
    <dataValidation type="decimal" allowBlank="1" showInputMessage="1" showErrorMessage="1" error="To be eligible for a partial wage enhancement at least 25% of the time should be spent to support ratio requirements. " sqref="J11:J109" xr:uid="{00000000-0002-0000-0200-00000E000000}">
      <formula1>0.25</formula1>
      <formula2>1</formula2>
    </dataValidation>
    <dataValidation operator="greaterThanOrEqual" allowBlank="1" showInputMessage="1" showErrorMessage="1" prompt="Average hourly wage paid for this calendar year, including vacation pay if paid, and excluding expected Wage Enhancement amounts._x000a_If an annual salary, divide the annual salary by the standard hours of work per year (1754.5 hrs)._x000a_" sqref="G9" xr:uid="{00000000-0002-0000-0200-00000F000000}"/>
    <dataValidation allowBlank="1" showInputMessage="1" showErrorMessage="1" prompt="Please enter the number of weeks expected to be worked in the calendar year, including paid holidays.  Do not include unpaid holiday weeks for employees receiving vacation pay in lieu of paid holidays._x000a_" sqref="I9" xr:uid="{00000000-0002-0000-0200-000010000000}"/>
    <dataValidation allowBlank="1" showInputMessage="1" showErrorMessage="1" prompt="Comments" sqref="B119" xr:uid="{00000000-0002-0000-0200-000011000000}"/>
    <dataValidation allowBlank="1" showInputMessage="1" showErrorMessage="1" prompt="The expected hours to be worked per week for each employee." sqref="H9" xr:uid="{00000000-0002-0000-0200-000012000000}"/>
    <dataValidation type="list" allowBlank="1" showInputMessage="1" showErrorMessage="1" sqref="E10:E109" xr:uid="{00000000-0002-0000-0200-000013000000}">
      <formula1>"RECE, NON-RECE,DIRECTOR APPROVED,APPRENTICE ECE"</formula1>
    </dataValidation>
    <dataValidation allowBlank="1" showInputMessage="1" showErrorMessage="1" prompt="NON-RECE includes all other employee qualifications." sqref="E9" xr:uid="{00000000-0002-0000-0200-000014000000}"/>
    <dataValidation type="list" allowBlank="1" showInputMessage="1" showErrorMessage="1" sqref="F10:F109" xr:uid="{00000000-0002-0000-0200-000015000000}">
      <formula1>"EDUCATOR,HOME VISITOR,SUPERVISOR,MANAGER,ADMINISTRATOR,EXECUTIVE DIRECTOR,OTHER"</formula1>
    </dataValidation>
    <dataValidation type="decimal" allowBlank="1" showInputMessage="1" showErrorMessage="1" error="To be eligible for a partial wage enhancement at least 25% of the time should be spent to support ratio requirements. " sqref="J10" xr:uid="{00000000-0002-0000-0200-000016000000}">
      <formula1>0</formula1>
      <formula2>1</formula2>
    </dataValidation>
  </dataValidations>
  <printOptions horizontalCentered="1"/>
  <pageMargins left="0.25" right="0.25" top="1.34" bottom="0.5" header="0.3" footer="0.3"/>
  <pageSetup paperSize="5" scale="86" fitToHeight="0" orientation="landscape" blackAndWhite="1" r:id="rId1"/>
  <headerFooter>
    <oddHeader>&amp;C&amp;G</oddHeader>
    <oddFooter>Page &amp;P of &amp;N</oddFooter>
  </headerFooter>
  <rowBreaks count="1" manualBreakCount="1">
    <brk id="109" min="1" max="15" man="1"/>
  </rowBreaks>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4">
    <tabColor theme="5" tint="0.79998168889431442"/>
    <pageSetUpPr fitToPage="1"/>
  </sheetPr>
  <dimension ref="A1:I46"/>
  <sheetViews>
    <sheetView showGridLines="0" showRowColHeaders="0" zoomScaleNormal="100" zoomScalePageLayoutView="85" workbookViewId="0">
      <selection activeCell="J13" sqref="J13"/>
    </sheetView>
  </sheetViews>
  <sheetFormatPr defaultColWidth="9.140625" defaultRowHeight="15" x14ac:dyDescent="0.25"/>
  <cols>
    <col min="1" max="1" width="5.7109375" style="98" customWidth="1"/>
    <col min="2" max="2" width="4.85546875" style="99" customWidth="1"/>
    <col min="3" max="3" width="58.7109375" style="98" customWidth="1"/>
    <col min="4" max="4" width="40.7109375" style="98" customWidth="1"/>
    <col min="5" max="6" width="5.7109375" style="98" customWidth="1"/>
    <col min="7" max="9" width="9.140625" style="98" customWidth="1"/>
    <col min="10" max="16384" width="9.140625" style="98"/>
  </cols>
  <sheetData>
    <row r="1" spans="1:9" x14ac:dyDescent="0.25">
      <c r="E1" s="100"/>
    </row>
    <row r="2" spans="1:9" ht="73.150000000000006" customHeight="1" x14ac:dyDescent="0.25">
      <c r="B2" s="101"/>
      <c r="C2" s="101"/>
      <c r="D2" s="101"/>
      <c r="E2" s="101"/>
      <c r="G2" s="102"/>
    </row>
    <row r="3" spans="1:9" x14ac:dyDescent="0.25">
      <c r="A3" s="103"/>
      <c r="B3" s="104"/>
      <c r="C3" s="105"/>
      <c r="D3" s="105"/>
      <c r="E3" s="106"/>
    </row>
    <row r="4" spans="1:9" x14ac:dyDescent="0.25">
      <c r="A4" s="103"/>
      <c r="B4" s="107"/>
      <c r="C4" s="108" t="s">
        <v>55</v>
      </c>
      <c r="D4" s="152" t="s">
        <v>92</v>
      </c>
      <c r="E4" s="109"/>
    </row>
    <row r="5" spans="1:9" x14ac:dyDescent="0.25">
      <c r="A5" s="103"/>
      <c r="B5" s="107"/>
      <c r="C5" s="110" t="s">
        <v>56</v>
      </c>
      <c r="D5" s="237"/>
      <c r="E5" s="111"/>
      <c r="I5" s="112"/>
    </row>
    <row r="6" spans="1:9" x14ac:dyDescent="0.25">
      <c r="A6" s="103"/>
      <c r="B6" s="107"/>
      <c r="C6" s="40" t="s">
        <v>107</v>
      </c>
      <c r="D6" s="322"/>
      <c r="E6" s="111"/>
      <c r="I6" s="112"/>
    </row>
    <row r="7" spans="1:9" x14ac:dyDescent="0.25">
      <c r="A7" s="103"/>
      <c r="B7" s="107"/>
      <c r="C7" s="113" t="s">
        <v>57</v>
      </c>
      <c r="D7" s="237"/>
      <c r="E7" s="109"/>
      <c r="I7" s="112"/>
    </row>
    <row r="8" spans="1:9" x14ac:dyDescent="0.25">
      <c r="A8" s="103"/>
      <c r="B8" s="107"/>
      <c r="C8" s="113" t="s">
        <v>16</v>
      </c>
      <c r="D8" s="322"/>
      <c r="E8" s="109"/>
      <c r="I8" s="112"/>
    </row>
    <row r="9" spans="1:9" x14ac:dyDescent="0.25">
      <c r="A9" s="103"/>
      <c r="B9" s="107"/>
      <c r="C9" s="114" t="s">
        <v>58</v>
      </c>
      <c r="D9" s="237"/>
      <c r="E9" s="109"/>
      <c r="G9" s="115"/>
    </row>
    <row r="10" spans="1:9" x14ac:dyDescent="0.25">
      <c r="A10" s="103"/>
      <c r="B10" s="107"/>
      <c r="C10" s="116"/>
      <c r="D10" s="322"/>
      <c r="E10" s="109"/>
      <c r="G10" s="117"/>
    </row>
    <row r="11" spans="1:9" x14ac:dyDescent="0.25">
      <c r="A11" s="103"/>
      <c r="B11" s="107"/>
      <c r="C11" s="116"/>
      <c r="D11" s="237"/>
      <c r="E11" s="109"/>
      <c r="G11" s="117"/>
    </row>
    <row r="12" spans="1:9" x14ac:dyDescent="0.25">
      <c r="A12" s="103"/>
      <c r="B12" s="107"/>
      <c r="C12" s="116"/>
      <c r="D12" s="116"/>
      <c r="E12" s="109"/>
      <c r="G12" s="117"/>
    </row>
    <row r="13" spans="1:9" x14ac:dyDescent="0.25">
      <c r="A13" s="103"/>
      <c r="B13" s="107"/>
      <c r="C13" s="118" t="s">
        <v>59</v>
      </c>
      <c r="D13" s="237"/>
      <c r="E13" s="109"/>
      <c r="G13" s="117"/>
    </row>
    <row r="14" spans="1:9" x14ac:dyDescent="0.25">
      <c r="A14" s="103"/>
      <c r="B14" s="119"/>
      <c r="C14" s="120"/>
      <c r="D14" s="120"/>
      <c r="E14" s="121"/>
    </row>
    <row r="15" spans="1:9" x14ac:dyDescent="0.25">
      <c r="A15" s="103"/>
      <c r="B15" s="122"/>
      <c r="C15" s="116"/>
      <c r="D15" s="116"/>
      <c r="E15" s="103"/>
    </row>
    <row r="16" spans="1:9" x14ac:dyDescent="0.25">
      <c r="A16" s="103"/>
      <c r="B16" s="104"/>
      <c r="C16" s="123"/>
      <c r="D16" s="123"/>
      <c r="E16" s="106"/>
    </row>
    <row r="17" spans="1:7" x14ac:dyDescent="0.25">
      <c r="A17" s="103"/>
      <c r="B17" s="107"/>
      <c r="C17" s="108" t="s">
        <v>18</v>
      </c>
      <c r="D17" s="152" t="s">
        <v>93</v>
      </c>
      <c r="E17" s="109"/>
    </row>
    <row r="18" spans="1:7" x14ac:dyDescent="0.25">
      <c r="A18" s="103"/>
      <c r="B18" s="107"/>
      <c r="C18" s="110" t="s">
        <v>19</v>
      </c>
      <c r="D18" s="322"/>
      <c r="E18" s="109"/>
    </row>
    <row r="19" spans="1:7" x14ac:dyDescent="0.25">
      <c r="A19" s="103"/>
      <c r="B19" s="107"/>
      <c r="C19" s="110" t="s">
        <v>20</v>
      </c>
      <c r="D19" s="124"/>
      <c r="E19" s="109"/>
      <c r="G19" s="112"/>
    </row>
    <row r="20" spans="1:7" x14ac:dyDescent="0.25">
      <c r="A20" s="103"/>
      <c r="B20" s="107"/>
      <c r="C20" s="110" t="s">
        <v>85</v>
      </c>
      <c r="D20" s="238"/>
      <c r="E20" s="109"/>
      <c r="G20" s="112"/>
    </row>
    <row r="21" spans="1:7" x14ac:dyDescent="0.25">
      <c r="A21" s="103"/>
      <c r="B21" s="107"/>
      <c r="C21" s="110" t="s">
        <v>21</v>
      </c>
      <c r="D21" s="125"/>
      <c r="E21" s="109"/>
    </row>
    <row r="22" spans="1:7" x14ac:dyDescent="0.25">
      <c r="A22" s="103"/>
      <c r="B22" s="119"/>
      <c r="C22" s="126"/>
      <c r="D22" s="126"/>
      <c r="E22" s="121"/>
    </row>
    <row r="23" spans="1:7" x14ac:dyDescent="0.25">
      <c r="A23" s="103"/>
      <c r="B23" s="122"/>
      <c r="C23" s="103"/>
      <c r="D23" s="103"/>
      <c r="E23" s="103"/>
    </row>
    <row r="24" spans="1:7" x14ac:dyDescent="0.25">
      <c r="A24" s="103"/>
      <c r="B24" s="104"/>
      <c r="C24" s="123"/>
      <c r="D24" s="123"/>
      <c r="E24" s="106"/>
    </row>
    <row r="25" spans="1:7" x14ac:dyDescent="0.25">
      <c r="A25" s="103"/>
      <c r="B25" s="107"/>
      <c r="C25" s="108" t="s">
        <v>23</v>
      </c>
      <c r="D25" s="108"/>
      <c r="E25" s="109"/>
    </row>
    <row r="26" spans="1:7" x14ac:dyDescent="0.25">
      <c r="A26" s="103"/>
      <c r="B26" s="107"/>
      <c r="C26" s="110" t="s">
        <v>60</v>
      </c>
      <c r="D26" s="127">
        <f>COUNTIFS(WEG_HM[Eligibility Status],"None")</f>
        <v>0</v>
      </c>
      <c r="E26" s="109"/>
    </row>
    <row r="27" spans="1:7" x14ac:dyDescent="0.25">
      <c r="A27" s="103"/>
      <c r="B27" s="107"/>
      <c r="C27" s="128" t="s">
        <v>89</v>
      </c>
      <c r="D27" s="129"/>
      <c r="E27" s="109"/>
    </row>
    <row r="28" spans="1:7" x14ac:dyDescent="0.25">
      <c r="A28" s="103"/>
      <c r="B28" s="119"/>
      <c r="C28" s="126"/>
      <c r="D28" s="126"/>
      <c r="E28" s="121"/>
    </row>
    <row r="29" spans="1:7" ht="15.6" customHeight="1" x14ac:dyDescent="0.25"/>
    <row r="30" spans="1:7" x14ac:dyDescent="0.25">
      <c r="B30" s="130"/>
      <c r="C30" s="131"/>
      <c r="D30" s="131"/>
      <c r="E30" s="132"/>
    </row>
    <row r="31" spans="1:7" x14ac:dyDescent="0.25">
      <c r="B31" s="133"/>
      <c r="C31" s="108" t="s">
        <v>61</v>
      </c>
      <c r="D31" s="108"/>
      <c r="E31" s="134"/>
    </row>
    <row r="32" spans="1:7" x14ac:dyDescent="0.25">
      <c r="B32" s="133"/>
      <c r="C32" s="135" t="s">
        <v>62</v>
      </c>
      <c r="D32" s="136">
        <f>'Home Agency Worksheet'!L110</f>
        <v>0</v>
      </c>
      <c r="E32" s="134"/>
    </row>
    <row r="33" spans="2:5" x14ac:dyDescent="0.25">
      <c r="B33" s="133"/>
      <c r="C33" s="135" t="s">
        <v>63</v>
      </c>
      <c r="D33" s="137">
        <f>'Home Agency Worksheet'!L111</f>
        <v>0</v>
      </c>
      <c r="E33" s="134"/>
    </row>
    <row r="34" spans="2:5" x14ac:dyDescent="0.25">
      <c r="B34" s="133"/>
      <c r="C34" s="135" t="s">
        <v>64</v>
      </c>
      <c r="D34" s="136">
        <f>D32+D33</f>
        <v>0</v>
      </c>
      <c r="E34" s="134"/>
    </row>
    <row r="35" spans="2:5" x14ac:dyDescent="0.25">
      <c r="B35" s="133"/>
      <c r="C35" s="135"/>
      <c r="D35" s="138"/>
      <c r="E35" s="134"/>
    </row>
    <row r="36" spans="2:5" x14ac:dyDescent="0.25">
      <c r="B36" s="133"/>
      <c r="C36" s="135" t="s">
        <v>88</v>
      </c>
      <c r="D36" s="139">
        <f>'Home Agency Worksheet'!M112</f>
        <v>0</v>
      </c>
      <c r="E36" s="134"/>
    </row>
    <row r="37" spans="2:5" x14ac:dyDescent="0.25">
      <c r="B37" s="133"/>
      <c r="C37" s="135" t="s">
        <v>12</v>
      </c>
      <c r="D37" s="140">
        <f>D34*50</f>
        <v>0</v>
      </c>
      <c r="E37" s="134"/>
    </row>
    <row r="38" spans="2:5" x14ac:dyDescent="0.25">
      <c r="B38" s="133"/>
      <c r="C38" s="141" t="s">
        <v>65</v>
      </c>
      <c r="D38" s="142">
        <f>D36+D37</f>
        <v>0</v>
      </c>
      <c r="E38" s="134"/>
    </row>
    <row r="39" spans="2:5" x14ac:dyDescent="0.25">
      <c r="B39" s="143"/>
      <c r="C39" s="144"/>
      <c r="D39" s="144"/>
      <c r="E39" s="145"/>
    </row>
    <row r="41" spans="2:5" x14ac:dyDescent="0.25">
      <c r="B41" s="130"/>
      <c r="C41" s="131"/>
      <c r="D41" s="131"/>
      <c r="E41" s="132"/>
    </row>
    <row r="42" spans="2:5" x14ac:dyDescent="0.25">
      <c r="B42" s="133"/>
      <c r="C42" s="95" t="s">
        <v>11</v>
      </c>
      <c r="D42" s="146"/>
      <c r="E42" s="134"/>
    </row>
    <row r="43" spans="2:5" x14ac:dyDescent="0.25">
      <c r="B43" s="133"/>
      <c r="C43" s="147" t="s">
        <v>90</v>
      </c>
      <c r="D43" s="148"/>
      <c r="E43" s="134"/>
    </row>
    <row r="44" spans="2:5" x14ac:dyDescent="0.25">
      <c r="B44" s="133"/>
      <c r="C44" s="147" t="s">
        <v>30</v>
      </c>
      <c r="D44" s="149"/>
      <c r="E44" s="134"/>
    </row>
    <row r="45" spans="2:5" x14ac:dyDescent="0.25">
      <c r="B45" s="133"/>
      <c r="C45" s="150"/>
      <c r="D45" s="151"/>
      <c r="E45" s="134"/>
    </row>
    <row r="46" spans="2:5" x14ac:dyDescent="0.25">
      <c r="B46" s="143"/>
      <c r="C46" s="144"/>
      <c r="D46" s="144"/>
      <c r="E46" s="145"/>
    </row>
  </sheetData>
  <sheetProtection algorithmName="SHA-512" hashValue="8W80U4gPJM1LMc6gdITaTgsHYEELlXdfM9Kb465bOP6mot/2fEvwpEmn+LTA0iCS5Wd8pomA6vOPO393O0sJtg==" saltValue="CgN4nd68HppVEuUkmCZMcA==" spinCount="100000" sheet="1"/>
  <dataConsolidate link="1"/>
  <conditionalFormatting sqref="E31:F32 A1:G3 A31:B32 A5:G5 A4:C4 E4:G4 A18:G30 A17:C17 E17:G17 A7:G16 A6:B6 D6:G6">
    <cfRule type="expression" dxfId="23" priority="7">
      <formula>AND(CELL("protect",A1), Show_Locked = 1)</formula>
    </cfRule>
  </conditionalFormatting>
  <conditionalFormatting sqref="C42:D45 C32:D38">
    <cfRule type="expression" dxfId="22" priority="6">
      <formula>AND(CELL("protect",C32), Show_Locked=1)</formula>
    </cfRule>
  </conditionalFormatting>
  <conditionalFormatting sqref="C31:D31">
    <cfRule type="expression" dxfId="21" priority="5">
      <formula>AND(CELL("protect",C31), Show_Locked = 1)</formula>
    </cfRule>
  </conditionalFormatting>
  <conditionalFormatting sqref="D4">
    <cfRule type="expression" dxfId="20" priority="3">
      <formula>AND(CELL("protect",D4), Show_Locked = 1)</formula>
    </cfRule>
  </conditionalFormatting>
  <conditionalFormatting sqref="D17">
    <cfRule type="expression" dxfId="19" priority="2">
      <formula>AND(CELL("protect",D17), Show_Locked = 1)</formula>
    </cfRule>
  </conditionalFormatting>
  <conditionalFormatting sqref="C6">
    <cfRule type="expression" dxfId="18" priority="1">
      <formula>AND(CELL("protect",C6), Show_Locked = 1)</formula>
    </cfRule>
  </conditionalFormatting>
  <dataValidations count="5">
    <dataValidation type="list" allowBlank="1" showInputMessage="1" showErrorMessage="1" sqref="D8" xr:uid="{00000000-0002-0000-0300-000000000000}">
      <formula1>"Non-Profit Operation, For-Profit Operation, Directly Operated"</formula1>
    </dataValidation>
    <dataValidation type="whole" operator="greaterThanOrEqual" allowBlank="1" showInputMessage="1" showErrorMessage="1" sqref="D7 D13" xr:uid="{00000000-0002-0000-0300-000001000000}">
      <formula1>0</formula1>
    </dataValidation>
    <dataValidation type="whole" operator="greaterThanOrEqual" allowBlank="1" showInputMessage="1" showErrorMessage="1" errorTitle="Invalid Entry" error="Please " sqref="D20" xr:uid="{00000000-0002-0000-0300-000002000000}">
      <formula1>0</formula1>
    </dataValidation>
    <dataValidation type="custom" allowBlank="1" showInputMessage="1" showErrorMessage="1" sqref="D21" xr:uid="{00000000-0002-0000-0300-000003000000}">
      <formula1>ISNUMBER(MATCH("*@*.?*",D21,0))</formula1>
    </dataValidation>
    <dataValidation type="custom" allowBlank="1" showInputMessage="1" showErrorMessage="1" errorTitle="Invalid Entry" error="Entry includes invalid characters.  Numbers only please." prompt="Please enter 10 digits only." sqref="D19" xr:uid="{00000000-0002-0000-0300-000004000000}">
      <formula1>AND(ISNUMBER(D19),LEN(D19)=10)</formula1>
    </dataValidation>
  </dataValidations>
  <printOptions horizontalCentered="1"/>
  <pageMargins left="0.25" right="0.25" top="1.25" bottom="0.3" header="0.3" footer="0.3"/>
  <pageSetup paperSize="5" scale="93" orientation="portrait" blackAndWhite="1" r:id="rId1"/>
  <headerFooter>
    <oddHeader>&amp;C&amp;G</oddHeader>
    <oddFooter>Page &amp;P of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7">
    <tabColor theme="5" tint="0.79998168889431442"/>
    <pageSetUpPr fitToPage="1"/>
  </sheetPr>
  <dimension ref="A1:M121"/>
  <sheetViews>
    <sheetView showGridLines="0" showRowColHeaders="0" zoomScaleNormal="100" zoomScaleSheetLayoutView="40" zoomScalePageLayoutView="55" workbookViewId="0">
      <selection activeCell="J13" sqref="J13"/>
    </sheetView>
  </sheetViews>
  <sheetFormatPr defaultColWidth="9.140625" defaultRowHeight="15" x14ac:dyDescent="0.25"/>
  <cols>
    <col min="1" max="1" width="5.7109375" style="162" customWidth="1"/>
    <col min="2" max="2" width="6.140625" style="99" customWidth="1"/>
    <col min="3" max="3" width="20" style="98" customWidth="1"/>
    <col min="4" max="4" width="28.42578125" style="98" customWidth="1"/>
    <col min="5" max="5" width="17.28515625" style="98" customWidth="1"/>
    <col min="6" max="6" width="25.140625" style="98" bestFit="1" customWidth="1"/>
    <col min="7" max="7" width="15.85546875" style="98" customWidth="1"/>
    <col min="8" max="8" width="12.28515625" style="98" bestFit="1" customWidth="1"/>
    <col min="9" max="9" width="12.28515625" style="99" bestFit="1" customWidth="1"/>
    <col min="10" max="10" width="14.5703125" style="99" customWidth="1"/>
    <col min="11" max="11" width="12.7109375" style="188" customWidth="1"/>
    <col min="12" max="12" width="14" style="98" customWidth="1"/>
    <col min="13" max="13" width="16.85546875" style="98" customWidth="1"/>
    <col min="14" max="16384" width="9.140625" style="98"/>
  </cols>
  <sheetData>
    <row r="1" spans="1:13" s="9" customFormat="1" ht="23.25" x14ac:dyDescent="0.25">
      <c r="A1" s="21"/>
      <c r="B1" s="90"/>
      <c r="C1" s="90"/>
      <c r="D1" s="90"/>
      <c r="E1" s="90"/>
      <c r="F1" s="90"/>
      <c r="G1" s="90"/>
      <c r="H1" s="90"/>
      <c r="I1" s="90"/>
      <c r="J1" s="90"/>
      <c r="K1" s="90"/>
      <c r="L1" s="90"/>
      <c r="M1" s="90"/>
    </row>
    <row r="2" spans="1:13" s="9" customFormat="1" ht="66.599999999999994" customHeight="1" x14ac:dyDescent="0.25">
      <c r="A2" s="21"/>
      <c r="B2" s="357"/>
      <c r="C2" s="357"/>
      <c r="D2" s="357"/>
      <c r="E2" s="357"/>
      <c r="F2" s="357"/>
      <c r="G2" s="357"/>
      <c r="H2" s="357"/>
      <c r="I2" s="357"/>
      <c r="J2" s="357"/>
      <c r="K2" s="357"/>
      <c r="L2" s="357"/>
      <c r="M2" s="357"/>
    </row>
    <row r="3" spans="1:13" s="9" customFormat="1" ht="18.75" x14ac:dyDescent="0.25">
      <c r="A3" s="21"/>
      <c r="B3" s="23"/>
      <c r="C3" s="23"/>
      <c r="D3" s="23"/>
      <c r="E3" s="23"/>
      <c r="F3" s="23"/>
      <c r="G3" s="23"/>
      <c r="H3" s="23"/>
      <c r="I3" s="23"/>
      <c r="J3" s="23"/>
      <c r="K3" s="23"/>
      <c r="L3" s="23"/>
      <c r="M3" s="23"/>
    </row>
    <row r="4" spans="1:13" s="9" customFormat="1" ht="18.75" x14ac:dyDescent="0.25">
      <c r="A4" s="21"/>
      <c r="B4" s="23"/>
      <c r="C4" s="23"/>
      <c r="D4" s="23"/>
      <c r="E4" s="23"/>
      <c r="F4" s="23"/>
      <c r="G4" s="23"/>
      <c r="H4" s="23"/>
      <c r="I4" s="23"/>
      <c r="J4" s="23"/>
      <c r="K4" s="23"/>
      <c r="L4" s="23"/>
      <c r="M4" s="23"/>
    </row>
    <row r="5" spans="1:13" s="9" customFormat="1" ht="18.75" x14ac:dyDescent="0.25">
      <c r="A5" s="21"/>
      <c r="B5" s="23"/>
      <c r="C5" s="23"/>
      <c r="D5" s="23"/>
      <c r="E5" s="23"/>
      <c r="F5" s="23"/>
      <c r="G5" s="23"/>
      <c r="H5" s="23"/>
      <c r="I5" s="23"/>
      <c r="J5" s="23"/>
      <c r="K5" s="23"/>
      <c r="L5" s="23"/>
      <c r="M5" s="23"/>
    </row>
    <row r="6" spans="1:13" ht="32.450000000000003" customHeight="1" x14ac:dyDescent="0.25">
      <c r="B6" s="358" t="s">
        <v>87</v>
      </c>
      <c r="C6" s="358"/>
      <c r="D6" s="358"/>
      <c r="E6" s="358"/>
      <c r="F6" s="358"/>
      <c r="G6" s="358"/>
      <c r="H6" s="358"/>
      <c r="I6" s="358"/>
      <c r="J6" s="358"/>
      <c r="K6" s="358"/>
      <c r="L6" s="358"/>
      <c r="M6" s="358"/>
    </row>
    <row r="7" spans="1:13" ht="26.25" customHeight="1" x14ac:dyDescent="0.25">
      <c r="B7" s="181" t="s">
        <v>66</v>
      </c>
      <c r="C7" s="182"/>
      <c r="D7" s="182"/>
      <c r="E7" s="182"/>
      <c r="F7" s="182"/>
      <c r="G7" s="182"/>
      <c r="H7" s="182"/>
      <c r="I7" s="183"/>
      <c r="J7" s="181" t="s">
        <v>86</v>
      </c>
      <c r="K7" s="182"/>
      <c r="L7" s="182"/>
      <c r="M7" s="183"/>
    </row>
    <row r="8" spans="1:13" s="188" customFormat="1" ht="45" x14ac:dyDescent="0.25">
      <c r="A8" s="184"/>
      <c r="B8" s="185" t="s">
        <v>41</v>
      </c>
      <c r="C8" s="185" t="s">
        <v>67</v>
      </c>
      <c r="D8" s="185" t="s">
        <v>68</v>
      </c>
      <c r="E8" s="185" t="s">
        <v>110</v>
      </c>
      <c r="F8" s="185" t="s">
        <v>6</v>
      </c>
      <c r="G8" s="185" t="s">
        <v>91</v>
      </c>
      <c r="H8" s="185" t="s">
        <v>111</v>
      </c>
      <c r="I8" s="185" t="s">
        <v>108</v>
      </c>
      <c r="J8" s="186" t="s">
        <v>54</v>
      </c>
      <c r="K8" s="186" t="s">
        <v>42</v>
      </c>
      <c r="L8" s="185" t="s">
        <v>69</v>
      </c>
      <c r="M8" s="187" t="s">
        <v>70</v>
      </c>
    </row>
    <row r="9" spans="1:13" s="99" customFormat="1" x14ac:dyDescent="0.25">
      <c r="A9" s="189"/>
      <c r="B9" s="190">
        <v>1</v>
      </c>
      <c r="C9" s="191"/>
      <c r="D9" s="191"/>
      <c r="E9" s="191"/>
      <c r="F9" s="191"/>
      <c r="G9" s="192"/>
      <c r="H9" s="193"/>
      <c r="I9" s="194"/>
      <c r="J9" s="195" t="str">
        <f t="shared" ref="J9:J40" si="0">IFERROR(  ROUNDDOWN(  I9 / H9,  2 ),  "" )</f>
        <v/>
      </c>
      <c r="K9" s="195" t="str">
        <f t="shared" ref="K9:K40" si="1">IF( F9 = "Only own children", "None",
IF( OR( G9 = "", I9 = "" ),  "",  IF( AND( G9 &lt;&gt; "",  I9 &lt;&gt; "" ),
IF( AND( G9 = "6 or more", J9 &lt;= WEG_HM_FULL_THRESH ), "Full",
IF( AND( G9 = "Less than 6", J9 &lt;= WEG_HM_PART_THRESH ), "Partial", "None" )))))</f>
        <v/>
      </c>
      <c r="L9" s="195" t="str">
        <f>IFERROR(  CHOOSE(  MATCH(  WEG_HM[[#This Row],[Eligibility Status]],  {"Full","Partial","None"},  0 ),  20, 10, 0 ), "" )</f>
        <v/>
      </c>
      <c r="M9" s="196">
        <f>IFERROR(  IF(  COUNTBLANK(  WEG_HM[[#This Row],[Provider Name]:[Estimated Total Fees]]  ) = 0,  L9 * H9,  0 ),  "" )</f>
        <v>0</v>
      </c>
    </row>
    <row r="10" spans="1:13" s="99" customFormat="1" x14ac:dyDescent="0.25">
      <c r="A10" s="189"/>
      <c r="B10" s="197">
        <v>2</v>
      </c>
      <c r="C10" s="191"/>
      <c r="D10" s="191"/>
      <c r="E10" s="191"/>
      <c r="F10" s="191"/>
      <c r="G10" s="192"/>
      <c r="H10" s="193"/>
      <c r="I10" s="194"/>
      <c r="J10" s="198" t="str">
        <f t="shared" si="0"/>
        <v/>
      </c>
      <c r="K10" s="198" t="str">
        <f t="shared" si="1"/>
        <v/>
      </c>
      <c r="L10" s="198" t="str">
        <f>IFERROR(  CHOOSE(  MATCH(  WEG_HM[[#This Row],[Eligibility Status]],  {"Full","Partial","None"},  0 ),  20, 10, 0 ), "" )</f>
        <v/>
      </c>
      <c r="M10" s="199">
        <f>IFERROR(  IF(  COUNTBLANK(  WEG_HM[[#This Row],[Provider Name]:[Estimated Total Fees]]  ) = 0,  L10 * H10,  0 ),  "" )</f>
        <v>0</v>
      </c>
    </row>
    <row r="11" spans="1:13" s="99" customFormat="1" x14ac:dyDescent="0.25">
      <c r="A11" s="189"/>
      <c r="B11" s="190">
        <v>3</v>
      </c>
      <c r="C11" s="191"/>
      <c r="D11" s="191"/>
      <c r="E11" s="191"/>
      <c r="F11" s="191"/>
      <c r="G11" s="192"/>
      <c r="H11" s="193"/>
      <c r="I11" s="194"/>
      <c r="J11" s="195" t="str">
        <f t="shared" si="0"/>
        <v/>
      </c>
      <c r="K11" s="195" t="str">
        <f t="shared" si="1"/>
        <v/>
      </c>
      <c r="L11" s="195" t="str">
        <f>IFERROR(  CHOOSE(  MATCH(  WEG_HM[[#This Row],[Eligibility Status]],  {"Full","Partial","None"},  0 ),  20, 10, 0 ), "" )</f>
        <v/>
      </c>
      <c r="M11" s="196">
        <f>IFERROR(  IF(  COUNTBLANK(  WEG_HM[[#This Row],[Provider Name]:[Estimated Total Fees]]  ) = 0,  L11 * H11,  0 ),  "" )</f>
        <v>0</v>
      </c>
    </row>
    <row r="12" spans="1:13" s="99" customFormat="1" x14ac:dyDescent="0.25">
      <c r="A12" s="189"/>
      <c r="B12" s="197">
        <v>4</v>
      </c>
      <c r="C12" s="191"/>
      <c r="D12" s="191"/>
      <c r="E12" s="191"/>
      <c r="F12" s="191"/>
      <c r="G12" s="192"/>
      <c r="H12" s="193"/>
      <c r="I12" s="194"/>
      <c r="J12" s="198" t="str">
        <f t="shared" si="0"/>
        <v/>
      </c>
      <c r="K12" s="198" t="str">
        <f t="shared" si="1"/>
        <v/>
      </c>
      <c r="L12" s="198" t="str">
        <f>IFERROR(  CHOOSE(  MATCH(  WEG_HM[[#This Row],[Eligibility Status]],  {"Full","Partial","None"},  0 ),  20, 10, 0 ), "" )</f>
        <v/>
      </c>
      <c r="M12" s="199">
        <f>IFERROR(  IF(  COUNTBLANK(  WEG_HM[[#This Row],[Provider Name]:[Estimated Total Fees]]  ) = 0,  L12 * H12,  0 ),  "" )</f>
        <v>0</v>
      </c>
    </row>
    <row r="13" spans="1:13" s="99" customFormat="1" x14ac:dyDescent="0.25">
      <c r="A13" s="189"/>
      <c r="B13" s="190">
        <v>5</v>
      </c>
      <c r="C13" s="191"/>
      <c r="D13" s="191"/>
      <c r="E13" s="191"/>
      <c r="F13" s="191"/>
      <c r="G13" s="192"/>
      <c r="H13" s="193"/>
      <c r="I13" s="194"/>
      <c r="J13" s="195" t="str">
        <f t="shared" si="0"/>
        <v/>
      </c>
      <c r="K13" s="195" t="str">
        <f t="shared" si="1"/>
        <v/>
      </c>
      <c r="L13" s="195" t="str">
        <f>IFERROR(  CHOOSE(  MATCH(  WEG_HM[[#This Row],[Eligibility Status]],  {"Full","Partial","None"},  0 ),  20, 10, 0 ), "" )</f>
        <v/>
      </c>
      <c r="M13" s="196">
        <f>IFERROR(  IF(  COUNTBLANK(  WEG_HM[[#This Row],[Provider Name]:[Estimated Total Fees]]  ) = 0,  L13 * H13,  0 ),  "" )</f>
        <v>0</v>
      </c>
    </row>
    <row r="14" spans="1:13" s="99" customFormat="1" x14ac:dyDescent="0.25">
      <c r="A14" s="189"/>
      <c r="B14" s="197">
        <v>6</v>
      </c>
      <c r="C14" s="191"/>
      <c r="D14" s="191"/>
      <c r="E14" s="191"/>
      <c r="F14" s="191"/>
      <c r="G14" s="192"/>
      <c r="H14" s="193"/>
      <c r="I14" s="194"/>
      <c r="J14" s="198" t="str">
        <f t="shared" si="0"/>
        <v/>
      </c>
      <c r="K14" s="198" t="str">
        <f t="shared" si="1"/>
        <v/>
      </c>
      <c r="L14" s="198" t="str">
        <f>IFERROR(  CHOOSE(  MATCH(  WEG_HM[[#This Row],[Eligibility Status]],  {"Full","Partial","None"},  0 ),  20, 10, 0 ), "" )</f>
        <v/>
      </c>
      <c r="M14" s="199">
        <f>IFERROR(  IF(  COUNTBLANK(  WEG_HM[[#This Row],[Provider Name]:[Estimated Total Fees]]  ) = 0,  L14 * H14,  0 ),  "" )</f>
        <v>0</v>
      </c>
    </row>
    <row r="15" spans="1:13" s="99" customFormat="1" x14ac:dyDescent="0.25">
      <c r="A15" s="189"/>
      <c r="B15" s="190">
        <v>7</v>
      </c>
      <c r="C15" s="191"/>
      <c r="D15" s="191"/>
      <c r="E15" s="191"/>
      <c r="F15" s="191"/>
      <c r="G15" s="192"/>
      <c r="H15" s="193"/>
      <c r="I15" s="194"/>
      <c r="J15" s="195" t="str">
        <f t="shared" si="0"/>
        <v/>
      </c>
      <c r="K15" s="195" t="str">
        <f t="shared" si="1"/>
        <v/>
      </c>
      <c r="L15" s="195" t="str">
        <f>IFERROR(  CHOOSE(  MATCH(  WEG_HM[[#This Row],[Eligibility Status]],  {"Full","Partial","None"},  0 ),  20, 10, 0 ), "" )</f>
        <v/>
      </c>
      <c r="M15" s="196">
        <f>IFERROR(  IF(  COUNTBLANK(  WEG_HM[[#This Row],[Provider Name]:[Estimated Total Fees]]  ) = 0,  L15 * H15,  0 ),  "" )</f>
        <v>0</v>
      </c>
    </row>
    <row r="16" spans="1:13" s="99" customFormat="1" x14ac:dyDescent="0.25">
      <c r="A16" s="189"/>
      <c r="B16" s="197">
        <v>8</v>
      </c>
      <c r="C16" s="191"/>
      <c r="D16" s="191"/>
      <c r="E16" s="191"/>
      <c r="F16" s="191"/>
      <c r="G16" s="192"/>
      <c r="H16" s="193"/>
      <c r="I16" s="194"/>
      <c r="J16" s="198" t="str">
        <f t="shared" si="0"/>
        <v/>
      </c>
      <c r="K16" s="198" t="str">
        <f t="shared" si="1"/>
        <v/>
      </c>
      <c r="L16" s="198" t="str">
        <f>IFERROR(  CHOOSE(  MATCH(  WEG_HM[[#This Row],[Eligibility Status]],  {"Full","Partial","None"},  0 ),  20, 10, 0 ), "" )</f>
        <v/>
      </c>
      <c r="M16" s="199">
        <f>IFERROR(  IF(  COUNTBLANK(  WEG_HM[[#This Row],[Provider Name]:[Estimated Total Fees]]  ) = 0,  L16 * H16,  0 ),  "" )</f>
        <v>0</v>
      </c>
    </row>
    <row r="17" spans="1:13" s="99" customFormat="1" x14ac:dyDescent="0.25">
      <c r="A17" s="189"/>
      <c r="B17" s="190">
        <v>9</v>
      </c>
      <c r="C17" s="191"/>
      <c r="D17" s="191"/>
      <c r="E17" s="191"/>
      <c r="F17" s="191"/>
      <c r="G17" s="192"/>
      <c r="H17" s="193"/>
      <c r="I17" s="194"/>
      <c r="J17" s="195" t="str">
        <f t="shared" si="0"/>
        <v/>
      </c>
      <c r="K17" s="195" t="str">
        <f t="shared" si="1"/>
        <v/>
      </c>
      <c r="L17" s="195" t="str">
        <f>IFERROR(  CHOOSE(  MATCH(  WEG_HM[[#This Row],[Eligibility Status]],  {"Full","Partial","None"},  0 ),  20, 10, 0 ), "" )</f>
        <v/>
      </c>
      <c r="M17" s="196">
        <f>IFERROR(  IF(  COUNTBLANK(  WEG_HM[[#This Row],[Provider Name]:[Estimated Total Fees]]  ) = 0,  L17 * H17,  0 ),  "" )</f>
        <v>0</v>
      </c>
    </row>
    <row r="18" spans="1:13" s="99" customFormat="1" x14ac:dyDescent="0.25">
      <c r="A18" s="189"/>
      <c r="B18" s="197">
        <v>10</v>
      </c>
      <c r="C18" s="191"/>
      <c r="D18" s="191"/>
      <c r="E18" s="191"/>
      <c r="F18" s="191"/>
      <c r="G18" s="192"/>
      <c r="H18" s="193"/>
      <c r="I18" s="194"/>
      <c r="J18" s="198" t="str">
        <f t="shared" si="0"/>
        <v/>
      </c>
      <c r="K18" s="198" t="str">
        <f t="shared" si="1"/>
        <v/>
      </c>
      <c r="L18" s="198" t="str">
        <f>IFERROR(  CHOOSE(  MATCH(  WEG_HM[[#This Row],[Eligibility Status]],  {"Full","Partial","None"},  0 ),  20, 10, 0 ), "" )</f>
        <v/>
      </c>
      <c r="M18" s="199">
        <f>IFERROR(  IF(  COUNTBLANK(  WEG_HM[[#This Row],[Provider Name]:[Estimated Total Fees]]  ) = 0,  L18 * H18,  0 ),  "" )</f>
        <v>0</v>
      </c>
    </row>
    <row r="19" spans="1:13" s="99" customFormat="1" x14ac:dyDescent="0.25">
      <c r="A19" s="189"/>
      <c r="B19" s="190">
        <v>11</v>
      </c>
      <c r="C19" s="191"/>
      <c r="D19" s="191"/>
      <c r="E19" s="191"/>
      <c r="F19" s="191"/>
      <c r="G19" s="192"/>
      <c r="H19" s="193"/>
      <c r="I19" s="194"/>
      <c r="J19" s="195" t="str">
        <f t="shared" si="0"/>
        <v/>
      </c>
      <c r="K19" s="195" t="str">
        <f t="shared" si="1"/>
        <v/>
      </c>
      <c r="L19" s="195" t="str">
        <f>IFERROR(  CHOOSE(  MATCH(  WEG_HM[[#This Row],[Eligibility Status]],  {"Full","Partial","None"},  0 ),  20, 10, 0 ), "" )</f>
        <v/>
      </c>
      <c r="M19" s="196">
        <f>IFERROR(  IF(  COUNTBLANK(  WEG_HM[[#This Row],[Provider Name]:[Estimated Total Fees]]  ) = 0,  L19 * H19,  0 ),  "" )</f>
        <v>0</v>
      </c>
    </row>
    <row r="20" spans="1:13" s="99" customFormat="1" x14ac:dyDescent="0.25">
      <c r="A20" s="189"/>
      <c r="B20" s="197">
        <v>12</v>
      </c>
      <c r="C20" s="191"/>
      <c r="D20" s="191"/>
      <c r="E20" s="191"/>
      <c r="F20" s="191"/>
      <c r="G20" s="192"/>
      <c r="H20" s="193"/>
      <c r="I20" s="194"/>
      <c r="J20" s="198" t="str">
        <f t="shared" si="0"/>
        <v/>
      </c>
      <c r="K20" s="198" t="str">
        <f t="shared" si="1"/>
        <v/>
      </c>
      <c r="L20" s="198" t="str">
        <f>IFERROR(  CHOOSE(  MATCH(  WEG_HM[[#This Row],[Eligibility Status]],  {"Full","Partial","None"},  0 ),  20, 10, 0 ), "" )</f>
        <v/>
      </c>
      <c r="M20" s="199">
        <f>IFERROR(  IF(  COUNTBLANK(  WEG_HM[[#This Row],[Provider Name]:[Estimated Total Fees]]  ) = 0,  L20 * H20,  0 ),  "" )</f>
        <v>0</v>
      </c>
    </row>
    <row r="21" spans="1:13" s="99" customFormat="1" x14ac:dyDescent="0.25">
      <c r="A21" s="189"/>
      <c r="B21" s="190">
        <v>13</v>
      </c>
      <c r="C21" s="191"/>
      <c r="D21" s="191"/>
      <c r="E21" s="191"/>
      <c r="F21" s="191"/>
      <c r="G21" s="192"/>
      <c r="H21" s="193"/>
      <c r="I21" s="194"/>
      <c r="J21" s="195" t="str">
        <f t="shared" si="0"/>
        <v/>
      </c>
      <c r="K21" s="195" t="str">
        <f t="shared" si="1"/>
        <v/>
      </c>
      <c r="L21" s="195" t="str">
        <f>IFERROR(  CHOOSE(  MATCH(  WEG_HM[[#This Row],[Eligibility Status]],  {"Full","Partial","None"},  0 ),  20, 10, 0 ), "" )</f>
        <v/>
      </c>
      <c r="M21" s="196">
        <f>IFERROR(  IF(  COUNTBLANK(  WEG_HM[[#This Row],[Provider Name]:[Estimated Total Fees]]  ) = 0,  L21 * H21,  0 ),  "" )</f>
        <v>0</v>
      </c>
    </row>
    <row r="22" spans="1:13" s="99" customFormat="1" x14ac:dyDescent="0.25">
      <c r="A22" s="189"/>
      <c r="B22" s="197">
        <v>14</v>
      </c>
      <c r="C22" s="191"/>
      <c r="D22" s="191"/>
      <c r="E22" s="191"/>
      <c r="F22" s="191"/>
      <c r="G22" s="192"/>
      <c r="H22" s="193"/>
      <c r="I22" s="194"/>
      <c r="J22" s="198" t="str">
        <f t="shared" si="0"/>
        <v/>
      </c>
      <c r="K22" s="198" t="str">
        <f t="shared" si="1"/>
        <v/>
      </c>
      <c r="L22" s="198" t="str">
        <f>IFERROR(  CHOOSE(  MATCH(  WEG_HM[[#This Row],[Eligibility Status]],  {"Full","Partial","None"},  0 ),  20, 10, 0 ), "" )</f>
        <v/>
      </c>
      <c r="M22" s="199">
        <f>IFERROR(  IF(  COUNTBLANK(  WEG_HM[[#This Row],[Provider Name]:[Estimated Total Fees]]  ) = 0,  L22 * H22,  0 ),  "" )</f>
        <v>0</v>
      </c>
    </row>
    <row r="23" spans="1:13" s="99" customFormat="1" x14ac:dyDescent="0.25">
      <c r="A23" s="189"/>
      <c r="B23" s="190">
        <v>15</v>
      </c>
      <c r="C23" s="191"/>
      <c r="D23" s="191"/>
      <c r="E23" s="191"/>
      <c r="F23" s="191"/>
      <c r="G23" s="192"/>
      <c r="H23" s="193"/>
      <c r="I23" s="194"/>
      <c r="J23" s="195" t="str">
        <f t="shared" si="0"/>
        <v/>
      </c>
      <c r="K23" s="195" t="str">
        <f t="shared" si="1"/>
        <v/>
      </c>
      <c r="L23" s="195" t="str">
        <f>IFERROR(  CHOOSE(  MATCH(  WEG_HM[[#This Row],[Eligibility Status]],  {"Full","Partial","None"},  0 ),  20, 10, 0 ), "" )</f>
        <v/>
      </c>
      <c r="M23" s="196">
        <f>IFERROR(  IF(  COUNTBLANK(  WEG_HM[[#This Row],[Provider Name]:[Estimated Total Fees]]  ) = 0,  L23 * H23,  0 ),  "" )</f>
        <v>0</v>
      </c>
    </row>
    <row r="24" spans="1:13" s="99" customFormat="1" x14ac:dyDescent="0.25">
      <c r="A24" s="189"/>
      <c r="B24" s="197">
        <v>16</v>
      </c>
      <c r="C24" s="191"/>
      <c r="D24" s="191"/>
      <c r="E24" s="191"/>
      <c r="F24" s="191"/>
      <c r="G24" s="192"/>
      <c r="H24" s="193"/>
      <c r="I24" s="194"/>
      <c r="J24" s="198" t="str">
        <f t="shared" si="0"/>
        <v/>
      </c>
      <c r="K24" s="198" t="str">
        <f t="shared" si="1"/>
        <v/>
      </c>
      <c r="L24" s="198" t="str">
        <f>IFERROR(  CHOOSE(  MATCH(  WEG_HM[[#This Row],[Eligibility Status]],  {"Full","Partial","None"},  0 ),  20, 10, 0 ), "" )</f>
        <v/>
      </c>
      <c r="M24" s="199">
        <f>IFERROR(  IF(  COUNTBLANK(  WEG_HM[[#This Row],[Provider Name]:[Estimated Total Fees]]  ) = 0,  L24 * H24,  0 ),  "" )</f>
        <v>0</v>
      </c>
    </row>
    <row r="25" spans="1:13" s="99" customFormat="1" x14ac:dyDescent="0.25">
      <c r="A25" s="189"/>
      <c r="B25" s="190">
        <v>17</v>
      </c>
      <c r="C25" s="191"/>
      <c r="D25" s="191"/>
      <c r="E25" s="191"/>
      <c r="F25" s="191"/>
      <c r="G25" s="192"/>
      <c r="H25" s="193"/>
      <c r="I25" s="194"/>
      <c r="J25" s="195" t="str">
        <f t="shared" si="0"/>
        <v/>
      </c>
      <c r="K25" s="195" t="str">
        <f t="shared" si="1"/>
        <v/>
      </c>
      <c r="L25" s="195" t="str">
        <f>IFERROR(  CHOOSE(  MATCH(  WEG_HM[[#This Row],[Eligibility Status]],  {"Full","Partial","None"},  0 ),  20, 10, 0 ), "" )</f>
        <v/>
      </c>
      <c r="M25" s="196">
        <f>IFERROR(  IF(  COUNTBLANK(  WEG_HM[[#This Row],[Provider Name]:[Estimated Total Fees]]  ) = 0,  L25 * H25,  0 ),  "" )</f>
        <v>0</v>
      </c>
    </row>
    <row r="26" spans="1:13" s="99" customFormat="1" x14ac:dyDescent="0.25">
      <c r="A26" s="189"/>
      <c r="B26" s="197">
        <v>18</v>
      </c>
      <c r="C26" s="191"/>
      <c r="D26" s="191"/>
      <c r="E26" s="191"/>
      <c r="F26" s="191"/>
      <c r="G26" s="192"/>
      <c r="H26" s="193"/>
      <c r="I26" s="194"/>
      <c r="J26" s="198" t="str">
        <f t="shared" si="0"/>
        <v/>
      </c>
      <c r="K26" s="198" t="str">
        <f t="shared" si="1"/>
        <v/>
      </c>
      <c r="L26" s="198" t="str">
        <f>IFERROR(  CHOOSE(  MATCH(  WEG_HM[[#This Row],[Eligibility Status]],  {"Full","Partial","None"},  0 ),  20, 10, 0 ), "" )</f>
        <v/>
      </c>
      <c r="M26" s="199">
        <f>IFERROR(  IF(  COUNTBLANK(  WEG_HM[[#This Row],[Provider Name]:[Estimated Total Fees]]  ) = 0,  L26 * H26,  0 ),  "" )</f>
        <v>0</v>
      </c>
    </row>
    <row r="27" spans="1:13" s="99" customFormat="1" x14ac:dyDescent="0.25">
      <c r="A27" s="189"/>
      <c r="B27" s="190">
        <v>19</v>
      </c>
      <c r="C27" s="200"/>
      <c r="D27" s="200"/>
      <c r="E27" s="200"/>
      <c r="F27" s="200"/>
      <c r="G27" s="201"/>
      <c r="H27" s="202"/>
      <c r="I27" s="203"/>
      <c r="J27" s="195" t="str">
        <f t="shared" si="0"/>
        <v/>
      </c>
      <c r="K27" s="195" t="str">
        <f t="shared" si="1"/>
        <v/>
      </c>
      <c r="L27" s="195" t="str">
        <f>IFERROR(  CHOOSE(  MATCH(  WEG_HM[[#This Row],[Eligibility Status]],  {"Full","Partial","None"},  0 ),  20, 10, 0 ), "" )</f>
        <v/>
      </c>
      <c r="M27" s="196">
        <f>IFERROR(  IF(  COUNTBLANK(  WEG_HM[[#This Row],[Provider Name]:[Estimated Total Fees]]  ) = 0,  L27 * H27,  0 ),  "" )</f>
        <v>0</v>
      </c>
    </row>
    <row r="28" spans="1:13" s="99" customFormat="1" x14ac:dyDescent="0.25">
      <c r="A28" s="189"/>
      <c r="B28" s="197">
        <v>20</v>
      </c>
      <c r="C28" s="191"/>
      <c r="D28" s="191"/>
      <c r="E28" s="191"/>
      <c r="F28" s="191"/>
      <c r="G28" s="192"/>
      <c r="H28" s="193"/>
      <c r="I28" s="194"/>
      <c r="J28" s="198" t="str">
        <f t="shared" si="0"/>
        <v/>
      </c>
      <c r="K28" s="198" t="str">
        <f t="shared" si="1"/>
        <v/>
      </c>
      <c r="L28" s="198" t="str">
        <f>IFERROR(  CHOOSE(  MATCH(  WEG_HM[[#This Row],[Eligibility Status]],  {"Full","Partial","None"},  0 ),  20, 10, 0 ), "" )</f>
        <v/>
      </c>
      <c r="M28" s="199">
        <f>IFERROR(  IF(  COUNTBLANK(  WEG_HM[[#This Row],[Provider Name]:[Estimated Total Fees]]  ) = 0,  L28 * H28,  0 ),  "" )</f>
        <v>0</v>
      </c>
    </row>
    <row r="29" spans="1:13" s="99" customFormat="1" x14ac:dyDescent="0.25">
      <c r="A29" s="189"/>
      <c r="B29" s="190">
        <v>21</v>
      </c>
      <c r="C29" s="191"/>
      <c r="D29" s="191"/>
      <c r="E29" s="191"/>
      <c r="F29" s="191"/>
      <c r="G29" s="192"/>
      <c r="H29" s="193"/>
      <c r="I29" s="194"/>
      <c r="J29" s="195" t="str">
        <f t="shared" si="0"/>
        <v/>
      </c>
      <c r="K29" s="195" t="str">
        <f t="shared" si="1"/>
        <v/>
      </c>
      <c r="L29" s="195" t="str">
        <f>IFERROR(  CHOOSE(  MATCH(  WEG_HM[[#This Row],[Eligibility Status]],  {"Full","Partial","None"},  0 ),  20, 10, 0 ), "" )</f>
        <v/>
      </c>
      <c r="M29" s="196">
        <f>IFERROR(  IF(  COUNTBLANK(  WEG_HM[[#This Row],[Provider Name]:[Estimated Total Fees]]  ) = 0,  L29 * H29,  0 ),  "" )</f>
        <v>0</v>
      </c>
    </row>
    <row r="30" spans="1:13" s="99" customFormat="1" x14ac:dyDescent="0.25">
      <c r="A30" s="189"/>
      <c r="B30" s="197">
        <v>22</v>
      </c>
      <c r="C30" s="191"/>
      <c r="D30" s="191"/>
      <c r="E30" s="191"/>
      <c r="F30" s="191"/>
      <c r="G30" s="192"/>
      <c r="H30" s="193"/>
      <c r="I30" s="194"/>
      <c r="J30" s="198" t="str">
        <f t="shared" si="0"/>
        <v/>
      </c>
      <c r="K30" s="198" t="str">
        <f t="shared" si="1"/>
        <v/>
      </c>
      <c r="L30" s="198" t="str">
        <f>IFERROR(  CHOOSE(  MATCH(  WEG_HM[[#This Row],[Eligibility Status]],  {"Full","Partial","None"},  0 ),  20, 10, 0 ), "" )</f>
        <v/>
      </c>
      <c r="M30" s="199">
        <f>IFERROR(  IF(  COUNTBLANK(  WEG_HM[[#This Row],[Provider Name]:[Estimated Total Fees]]  ) = 0,  L30 * H30,  0 ),  "" )</f>
        <v>0</v>
      </c>
    </row>
    <row r="31" spans="1:13" s="99" customFormat="1" x14ac:dyDescent="0.25">
      <c r="A31" s="189"/>
      <c r="B31" s="190">
        <v>23</v>
      </c>
      <c r="C31" s="191"/>
      <c r="D31" s="191"/>
      <c r="E31" s="191"/>
      <c r="F31" s="191"/>
      <c r="G31" s="192"/>
      <c r="H31" s="193"/>
      <c r="I31" s="194"/>
      <c r="J31" s="195" t="str">
        <f t="shared" si="0"/>
        <v/>
      </c>
      <c r="K31" s="195" t="str">
        <f t="shared" si="1"/>
        <v/>
      </c>
      <c r="L31" s="195" t="str">
        <f>IFERROR(  CHOOSE(  MATCH(  WEG_HM[[#This Row],[Eligibility Status]],  {"Full","Partial","None"},  0 ),  20, 10, 0 ), "" )</f>
        <v/>
      </c>
      <c r="M31" s="196">
        <f>IFERROR(  IF(  COUNTBLANK(  WEG_HM[[#This Row],[Provider Name]:[Estimated Total Fees]]  ) = 0,  L31 * H31,  0 ),  "" )</f>
        <v>0</v>
      </c>
    </row>
    <row r="32" spans="1:13" s="99" customFormat="1" x14ac:dyDescent="0.25">
      <c r="A32" s="189"/>
      <c r="B32" s="197">
        <v>24</v>
      </c>
      <c r="C32" s="191"/>
      <c r="D32" s="191"/>
      <c r="E32" s="191"/>
      <c r="F32" s="191"/>
      <c r="G32" s="192"/>
      <c r="H32" s="193"/>
      <c r="I32" s="194"/>
      <c r="J32" s="198" t="str">
        <f t="shared" si="0"/>
        <v/>
      </c>
      <c r="K32" s="198" t="str">
        <f t="shared" si="1"/>
        <v/>
      </c>
      <c r="L32" s="198" t="str">
        <f>IFERROR(  CHOOSE(  MATCH(  WEG_HM[[#This Row],[Eligibility Status]],  {"Full","Partial","None"},  0 ),  20, 10, 0 ), "" )</f>
        <v/>
      </c>
      <c r="M32" s="199">
        <f>IFERROR(  IF(  COUNTBLANK(  WEG_HM[[#This Row],[Provider Name]:[Estimated Total Fees]]  ) = 0,  L32 * H32,  0 ),  "" )</f>
        <v>0</v>
      </c>
    </row>
    <row r="33" spans="1:13" s="99" customFormat="1" x14ac:dyDescent="0.25">
      <c r="A33" s="189"/>
      <c r="B33" s="190">
        <v>25</v>
      </c>
      <c r="C33" s="191"/>
      <c r="D33" s="191"/>
      <c r="E33" s="191"/>
      <c r="F33" s="191"/>
      <c r="G33" s="192"/>
      <c r="H33" s="193"/>
      <c r="I33" s="194"/>
      <c r="J33" s="195" t="str">
        <f t="shared" si="0"/>
        <v/>
      </c>
      <c r="K33" s="195" t="str">
        <f t="shared" si="1"/>
        <v/>
      </c>
      <c r="L33" s="195" t="str">
        <f>IFERROR(  CHOOSE(  MATCH(  WEG_HM[[#This Row],[Eligibility Status]],  {"Full","Partial","None"},  0 ),  20, 10, 0 ), "" )</f>
        <v/>
      </c>
      <c r="M33" s="196">
        <f>IFERROR(  IF(  COUNTBLANK(  WEG_HM[[#This Row],[Provider Name]:[Estimated Total Fees]]  ) = 0,  L33 * H33,  0 ),  "" )</f>
        <v>0</v>
      </c>
    </row>
    <row r="34" spans="1:13" s="99" customFormat="1" x14ac:dyDescent="0.25">
      <c r="A34" s="189"/>
      <c r="B34" s="197">
        <v>26</v>
      </c>
      <c r="C34" s="191"/>
      <c r="D34" s="191"/>
      <c r="E34" s="191"/>
      <c r="F34" s="191"/>
      <c r="G34" s="192"/>
      <c r="H34" s="193"/>
      <c r="I34" s="194"/>
      <c r="J34" s="198" t="str">
        <f t="shared" si="0"/>
        <v/>
      </c>
      <c r="K34" s="198" t="str">
        <f t="shared" si="1"/>
        <v/>
      </c>
      <c r="L34" s="198" t="str">
        <f>IFERROR(  CHOOSE(  MATCH(  WEG_HM[[#This Row],[Eligibility Status]],  {"Full","Partial","None"},  0 ),  20, 10, 0 ), "" )</f>
        <v/>
      </c>
      <c r="M34" s="199">
        <f>IFERROR(  IF(  COUNTBLANK(  WEG_HM[[#This Row],[Provider Name]:[Estimated Total Fees]]  ) = 0,  L34 * H34,  0 ),  "" )</f>
        <v>0</v>
      </c>
    </row>
    <row r="35" spans="1:13" s="99" customFormat="1" x14ac:dyDescent="0.25">
      <c r="A35" s="189"/>
      <c r="B35" s="190">
        <v>27</v>
      </c>
      <c r="C35" s="191"/>
      <c r="D35" s="191"/>
      <c r="E35" s="191"/>
      <c r="F35" s="191"/>
      <c r="G35" s="192"/>
      <c r="H35" s="193"/>
      <c r="I35" s="194"/>
      <c r="J35" s="195" t="str">
        <f t="shared" si="0"/>
        <v/>
      </c>
      <c r="K35" s="195" t="str">
        <f t="shared" si="1"/>
        <v/>
      </c>
      <c r="L35" s="195" t="str">
        <f>IFERROR(  CHOOSE(  MATCH(  WEG_HM[[#This Row],[Eligibility Status]],  {"Full","Partial","None"},  0 ),  20, 10, 0 ), "" )</f>
        <v/>
      </c>
      <c r="M35" s="196">
        <f>IFERROR(  IF(  COUNTBLANK(  WEG_HM[[#This Row],[Provider Name]:[Estimated Total Fees]]  ) = 0,  L35 * H35,  0 ),  "" )</f>
        <v>0</v>
      </c>
    </row>
    <row r="36" spans="1:13" s="99" customFormat="1" x14ac:dyDescent="0.25">
      <c r="A36" s="189"/>
      <c r="B36" s="197">
        <v>28</v>
      </c>
      <c r="C36" s="191"/>
      <c r="D36" s="191"/>
      <c r="E36" s="191"/>
      <c r="F36" s="191"/>
      <c r="G36" s="192"/>
      <c r="H36" s="193"/>
      <c r="I36" s="194"/>
      <c r="J36" s="198" t="str">
        <f t="shared" si="0"/>
        <v/>
      </c>
      <c r="K36" s="198" t="str">
        <f t="shared" si="1"/>
        <v/>
      </c>
      <c r="L36" s="198" t="str">
        <f>IFERROR(  CHOOSE(  MATCH(  WEG_HM[[#This Row],[Eligibility Status]],  {"Full","Partial","None"},  0 ),  20, 10, 0 ), "" )</f>
        <v/>
      </c>
      <c r="M36" s="199">
        <f>IFERROR(  IF(  COUNTBLANK(  WEG_HM[[#This Row],[Provider Name]:[Estimated Total Fees]]  ) = 0,  L36 * H36,  0 ),  "" )</f>
        <v>0</v>
      </c>
    </row>
    <row r="37" spans="1:13" s="99" customFormat="1" x14ac:dyDescent="0.25">
      <c r="A37" s="189"/>
      <c r="B37" s="190">
        <v>29</v>
      </c>
      <c r="C37" s="191"/>
      <c r="D37" s="191"/>
      <c r="E37" s="191"/>
      <c r="F37" s="191"/>
      <c r="G37" s="192"/>
      <c r="H37" s="193"/>
      <c r="I37" s="194"/>
      <c r="J37" s="195" t="str">
        <f t="shared" si="0"/>
        <v/>
      </c>
      <c r="K37" s="195" t="str">
        <f t="shared" si="1"/>
        <v/>
      </c>
      <c r="L37" s="195" t="str">
        <f>IFERROR(  CHOOSE(  MATCH(  WEG_HM[[#This Row],[Eligibility Status]],  {"Full","Partial","None"},  0 ),  20, 10, 0 ), "" )</f>
        <v/>
      </c>
      <c r="M37" s="196">
        <f>IFERROR(  IF(  COUNTBLANK(  WEG_HM[[#This Row],[Provider Name]:[Estimated Total Fees]]  ) = 0,  L37 * H37,  0 ),  "" )</f>
        <v>0</v>
      </c>
    </row>
    <row r="38" spans="1:13" s="99" customFormat="1" x14ac:dyDescent="0.25">
      <c r="A38" s="189"/>
      <c r="B38" s="197">
        <v>30</v>
      </c>
      <c r="C38" s="191"/>
      <c r="D38" s="191"/>
      <c r="E38" s="191"/>
      <c r="F38" s="191"/>
      <c r="G38" s="192"/>
      <c r="H38" s="193"/>
      <c r="I38" s="194"/>
      <c r="J38" s="198" t="str">
        <f t="shared" si="0"/>
        <v/>
      </c>
      <c r="K38" s="198" t="str">
        <f t="shared" si="1"/>
        <v/>
      </c>
      <c r="L38" s="198" t="str">
        <f>IFERROR(  CHOOSE(  MATCH(  WEG_HM[[#This Row],[Eligibility Status]],  {"Full","Partial","None"},  0 ),  20, 10, 0 ), "" )</f>
        <v/>
      </c>
      <c r="M38" s="199">
        <f>IFERROR(  IF(  COUNTBLANK(  WEG_HM[[#This Row],[Provider Name]:[Estimated Total Fees]]  ) = 0,  L38 * H38,  0 ),  "" )</f>
        <v>0</v>
      </c>
    </row>
    <row r="39" spans="1:13" s="99" customFormat="1" x14ac:dyDescent="0.25">
      <c r="A39" s="189"/>
      <c r="B39" s="190">
        <v>31</v>
      </c>
      <c r="C39" s="191"/>
      <c r="D39" s="191"/>
      <c r="E39" s="191"/>
      <c r="F39" s="191"/>
      <c r="G39" s="192"/>
      <c r="H39" s="193"/>
      <c r="I39" s="194"/>
      <c r="J39" s="195" t="str">
        <f t="shared" si="0"/>
        <v/>
      </c>
      <c r="K39" s="195" t="str">
        <f t="shared" si="1"/>
        <v/>
      </c>
      <c r="L39" s="195" t="str">
        <f>IFERROR(  CHOOSE(  MATCH(  WEG_HM[[#This Row],[Eligibility Status]],  {"Full","Partial","None"},  0 ),  20, 10, 0 ), "" )</f>
        <v/>
      </c>
      <c r="M39" s="196">
        <f>IFERROR(  IF(  COUNTBLANK(  WEG_HM[[#This Row],[Provider Name]:[Estimated Total Fees]]  ) = 0,  L39 * H39,  0 ),  "" )</f>
        <v>0</v>
      </c>
    </row>
    <row r="40" spans="1:13" s="99" customFormat="1" x14ac:dyDescent="0.25">
      <c r="A40" s="189"/>
      <c r="B40" s="197">
        <v>32</v>
      </c>
      <c r="C40" s="191"/>
      <c r="D40" s="191"/>
      <c r="E40" s="191"/>
      <c r="F40" s="191"/>
      <c r="G40" s="192"/>
      <c r="H40" s="193"/>
      <c r="I40" s="194"/>
      <c r="J40" s="198" t="str">
        <f t="shared" si="0"/>
        <v/>
      </c>
      <c r="K40" s="198" t="str">
        <f t="shared" si="1"/>
        <v/>
      </c>
      <c r="L40" s="198" t="str">
        <f>IFERROR(  CHOOSE(  MATCH(  WEG_HM[[#This Row],[Eligibility Status]],  {"Full","Partial","None"},  0 ),  20, 10, 0 ), "" )</f>
        <v/>
      </c>
      <c r="M40" s="199">
        <f>IFERROR(  IF(  COUNTBLANK(  WEG_HM[[#This Row],[Provider Name]:[Estimated Total Fees]]  ) = 0,  L40 * H40,  0 ),  "" )</f>
        <v>0</v>
      </c>
    </row>
    <row r="41" spans="1:13" s="99" customFormat="1" x14ac:dyDescent="0.25">
      <c r="A41" s="189"/>
      <c r="B41" s="190">
        <v>33</v>
      </c>
      <c r="C41" s="191"/>
      <c r="D41" s="191"/>
      <c r="E41" s="191"/>
      <c r="F41" s="191"/>
      <c r="G41" s="192"/>
      <c r="H41" s="193"/>
      <c r="I41" s="194"/>
      <c r="J41" s="195" t="str">
        <f t="shared" ref="J41:J72" si="2">IFERROR(  ROUNDDOWN(  I41 / H41,  2 ),  "" )</f>
        <v/>
      </c>
      <c r="K41" s="195" t="str">
        <f t="shared" ref="K41:K72" si="3">IF( F41 = "Only own children", "None",
IF( OR( G41 = "", I41 = "" ),  "",  IF( AND( G41 &lt;&gt; "",  I41 &lt;&gt; "" ),
IF( AND( G41 = "6 or more", J41 &lt;= WEG_HM_FULL_THRESH ), "Full",
IF( AND( G41 = "Less than 6", J41 &lt;= WEG_HM_PART_THRESH ), "Partial", "None" )))))</f>
        <v/>
      </c>
      <c r="L41" s="195" t="str">
        <f>IFERROR(  CHOOSE(  MATCH(  WEG_HM[[#This Row],[Eligibility Status]],  {"Full","Partial","None"},  0 ),  20, 10, 0 ), "" )</f>
        <v/>
      </c>
      <c r="M41" s="196">
        <f>IFERROR(  IF(  COUNTBLANK(  WEG_HM[[#This Row],[Provider Name]:[Estimated Total Fees]]  ) = 0,  L41 * H41,  0 ),  "" )</f>
        <v>0</v>
      </c>
    </row>
    <row r="42" spans="1:13" s="99" customFormat="1" x14ac:dyDescent="0.25">
      <c r="A42" s="189"/>
      <c r="B42" s="197">
        <v>34</v>
      </c>
      <c r="C42" s="191"/>
      <c r="D42" s="191"/>
      <c r="E42" s="191"/>
      <c r="F42" s="191"/>
      <c r="G42" s="192"/>
      <c r="H42" s="193"/>
      <c r="I42" s="194"/>
      <c r="J42" s="198" t="str">
        <f t="shared" si="2"/>
        <v/>
      </c>
      <c r="K42" s="198" t="str">
        <f t="shared" si="3"/>
        <v/>
      </c>
      <c r="L42" s="198" t="str">
        <f>IFERROR(  CHOOSE(  MATCH(  WEG_HM[[#This Row],[Eligibility Status]],  {"Full","Partial","None"},  0 ),  20, 10, 0 ), "" )</f>
        <v/>
      </c>
      <c r="M42" s="199">
        <f>IFERROR(  IF(  COUNTBLANK(  WEG_HM[[#This Row],[Provider Name]:[Estimated Total Fees]]  ) = 0,  L42 * H42,  0 ),  "" )</f>
        <v>0</v>
      </c>
    </row>
    <row r="43" spans="1:13" s="99" customFormat="1" x14ac:dyDescent="0.25">
      <c r="A43" s="189"/>
      <c r="B43" s="190">
        <v>35</v>
      </c>
      <c r="C43" s="191"/>
      <c r="D43" s="191"/>
      <c r="E43" s="191"/>
      <c r="F43" s="191"/>
      <c r="G43" s="192"/>
      <c r="H43" s="193"/>
      <c r="I43" s="194"/>
      <c r="J43" s="195" t="str">
        <f t="shared" si="2"/>
        <v/>
      </c>
      <c r="K43" s="195" t="str">
        <f t="shared" si="3"/>
        <v/>
      </c>
      <c r="L43" s="195" t="str">
        <f>IFERROR(  CHOOSE(  MATCH(  WEG_HM[[#This Row],[Eligibility Status]],  {"Full","Partial","None"},  0 ),  20, 10, 0 ), "" )</f>
        <v/>
      </c>
      <c r="M43" s="196">
        <f>IFERROR(  IF(  COUNTBLANK(  WEG_HM[[#This Row],[Provider Name]:[Estimated Total Fees]]  ) = 0,  L43 * H43,  0 ),  "" )</f>
        <v>0</v>
      </c>
    </row>
    <row r="44" spans="1:13" s="99" customFormat="1" x14ac:dyDescent="0.25">
      <c r="A44" s="189"/>
      <c r="B44" s="197">
        <v>36</v>
      </c>
      <c r="C44" s="191"/>
      <c r="D44" s="191"/>
      <c r="E44" s="191"/>
      <c r="F44" s="191"/>
      <c r="G44" s="192"/>
      <c r="H44" s="193"/>
      <c r="I44" s="194"/>
      <c r="J44" s="198" t="str">
        <f t="shared" si="2"/>
        <v/>
      </c>
      <c r="K44" s="198" t="str">
        <f t="shared" si="3"/>
        <v/>
      </c>
      <c r="L44" s="198" t="str">
        <f>IFERROR(  CHOOSE(  MATCH(  WEG_HM[[#This Row],[Eligibility Status]],  {"Full","Partial","None"},  0 ),  20, 10, 0 ), "" )</f>
        <v/>
      </c>
      <c r="M44" s="199">
        <f>IFERROR(  IF(  COUNTBLANK(  WEG_HM[[#This Row],[Provider Name]:[Estimated Total Fees]]  ) = 0,  L44 * H44,  0 ),  "" )</f>
        <v>0</v>
      </c>
    </row>
    <row r="45" spans="1:13" s="99" customFormat="1" x14ac:dyDescent="0.25">
      <c r="A45" s="189"/>
      <c r="B45" s="190">
        <v>37</v>
      </c>
      <c r="C45" s="191"/>
      <c r="D45" s="191"/>
      <c r="E45" s="191"/>
      <c r="F45" s="191"/>
      <c r="G45" s="192"/>
      <c r="H45" s="193"/>
      <c r="I45" s="194"/>
      <c r="J45" s="195" t="str">
        <f t="shared" si="2"/>
        <v/>
      </c>
      <c r="K45" s="195" t="str">
        <f t="shared" si="3"/>
        <v/>
      </c>
      <c r="L45" s="195" t="str">
        <f>IFERROR(  CHOOSE(  MATCH(  WEG_HM[[#This Row],[Eligibility Status]],  {"Full","Partial","None"},  0 ),  20, 10, 0 ), "" )</f>
        <v/>
      </c>
      <c r="M45" s="196">
        <f>IFERROR(  IF(  COUNTBLANK(  WEG_HM[[#This Row],[Provider Name]:[Estimated Total Fees]]  ) = 0,  L45 * H45,  0 ),  "" )</f>
        <v>0</v>
      </c>
    </row>
    <row r="46" spans="1:13" s="99" customFormat="1" x14ac:dyDescent="0.25">
      <c r="A46" s="189"/>
      <c r="B46" s="197">
        <v>38</v>
      </c>
      <c r="C46" s="191"/>
      <c r="D46" s="191"/>
      <c r="E46" s="191"/>
      <c r="F46" s="191"/>
      <c r="G46" s="192"/>
      <c r="H46" s="193"/>
      <c r="I46" s="194"/>
      <c r="J46" s="198" t="str">
        <f t="shared" si="2"/>
        <v/>
      </c>
      <c r="K46" s="198" t="str">
        <f t="shared" si="3"/>
        <v/>
      </c>
      <c r="L46" s="198" t="str">
        <f>IFERROR(  CHOOSE(  MATCH(  WEG_HM[[#This Row],[Eligibility Status]],  {"Full","Partial","None"},  0 ),  20, 10, 0 ), "" )</f>
        <v/>
      </c>
      <c r="M46" s="199">
        <f>IFERROR(  IF(  COUNTBLANK(  WEG_HM[[#This Row],[Provider Name]:[Estimated Total Fees]]  ) = 0,  L46 * H46,  0 ),  "" )</f>
        <v>0</v>
      </c>
    </row>
    <row r="47" spans="1:13" s="99" customFormat="1" x14ac:dyDescent="0.25">
      <c r="A47" s="189"/>
      <c r="B47" s="190">
        <v>39</v>
      </c>
      <c r="C47" s="191"/>
      <c r="D47" s="191"/>
      <c r="E47" s="191"/>
      <c r="F47" s="191"/>
      <c r="G47" s="192"/>
      <c r="H47" s="193"/>
      <c r="I47" s="194"/>
      <c r="J47" s="195" t="str">
        <f t="shared" si="2"/>
        <v/>
      </c>
      <c r="K47" s="195" t="str">
        <f t="shared" si="3"/>
        <v/>
      </c>
      <c r="L47" s="195" t="str">
        <f>IFERROR(  CHOOSE(  MATCH(  WEG_HM[[#This Row],[Eligibility Status]],  {"Full","Partial","None"},  0 ),  20, 10, 0 ), "" )</f>
        <v/>
      </c>
      <c r="M47" s="196">
        <f>IFERROR(  IF(  COUNTBLANK(  WEG_HM[[#This Row],[Provider Name]:[Estimated Total Fees]]  ) = 0,  L47 * H47,  0 ),  "" )</f>
        <v>0</v>
      </c>
    </row>
    <row r="48" spans="1:13" s="99" customFormat="1" x14ac:dyDescent="0.25">
      <c r="A48" s="189"/>
      <c r="B48" s="197">
        <v>40</v>
      </c>
      <c r="C48" s="191"/>
      <c r="D48" s="191"/>
      <c r="E48" s="191"/>
      <c r="F48" s="191"/>
      <c r="G48" s="192"/>
      <c r="H48" s="193"/>
      <c r="I48" s="194"/>
      <c r="J48" s="198" t="str">
        <f t="shared" si="2"/>
        <v/>
      </c>
      <c r="K48" s="198" t="str">
        <f t="shared" si="3"/>
        <v/>
      </c>
      <c r="L48" s="198" t="str">
        <f>IFERROR(  CHOOSE(  MATCH(  WEG_HM[[#This Row],[Eligibility Status]],  {"Full","Partial","None"},  0 ),  20, 10, 0 ), "" )</f>
        <v/>
      </c>
      <c r="M48" s="199">
        <f>IFERROR(  IF(  COUNTBLANK(  WEG_HM[[#This Row],[Provider Name]:[Estimated Total Fees]]  ) = 0,  L48 * H48,  0 ),  "" )</f>
        <v>0</v>
      </c>
    </row>
    <row r="49" spans="1:13" s="99" customFormat="1" x14ac:dyDescent="0.25">
      <c r="A49" s="189"/>
      <c r="B49" s="190">
        <v>41</v>
      </c>
      <c r="C49" s="191"/>
      <c r="D49" s="191"/>
      <c r="E49" s="191"/>
      <c r="F49" s="191"/>
      <c r="G49" s="192"/>
      <c r="H49" s="193"/>
      <c r="I49" s="194"/>
      <c r="J49" s="195" t="str">
        <f t="shared" si="2"/>
        <v/>
      </c>
      <c r="K49" s="195" t="str">
        <f t="shared" si="3"/>
        <v/>
      </c>
      <c r="L49" s="195" t="str">
        <f>IFERROR(  CHOOSE(  MATCH(  WEG_HM[[#This Row],[Eligibility Status]],  {"Full","Partial","None"},  0 ),  20, 10, 0 ), "" )</f>
        <v/>
      </c>
      <c r="M49" s="196">
        <f>IFERROR(  IF(  COUNTBLANK(  WEG_HM[[#This Row],[Provider Name]:[Estimated Total Fees]]  ) = 0,  L49 * H49,  0 ),  "" )</f>
        <v>0</v>
      </c>
    </row>
    <row r="50" spans="1:13" s="99" customFormat="1" x14ac:dyDescent="0.25">
      <c r="A50" s="189"/>
      <c r="B50" s="197">
        <v>42</v>
      </c>
      <c r="C50" s="191"/>
      <c r="D50" s="191"/>
      <c r="E50" s="191"/>
      <c r="F50" s="191"/>
      <c r="G50" s="192"/>
      <c r="H50" s="193"/>
      <c r="I50" s="194"/>
      <c r="J50" s="198" t="str">
        <f t="shared" si="2"/>
        <v/>
      </c>
      <c r="K50" s="198" t="str">
        <f t="shared" si="3"/>
        <v/>
      </c>
      <c r="L50" s="198" t="str">
        <f>IFERROR(  CHOOSE(  MATCH(  WEG_HM[[#This Row],[Eligibility Status]],  {"Full","Partial","None"},  0 ),  20, 10, 0 ), "" )</f>
        <v/>
      </c>
      <c r="M50" s="199">
        <f>IFERROR(  IF(  COUNTBLANK(  WEG_HM[[#This Row],[Provider Name]:[Estimated Total Fees]]  ) = 0,  L50 * H50,  0 ),  "" )</f>
        <v>0</v>
      </c>
    </row>
    <row r="51" spans="1:13" s="99" customFormat="1" x14ac:dyDescent="0.25">
      <c r="A51" s="189"/>
      <c r="B51" s="190">
        <v>43</v>
      </c>
      <c r="C51" s="191"/>
      <c r="D51" s="191"/>
      <c r="E51" s="191"/>
      <c r="F51" s="191"/>
      <c r="G51" s="192"/>
      <c r="H51" s="193"/>
      <c r="I51" s="194"/>
      <c r="J51" s="195" t="str">
        <f t="shared" si="2"/>
        <v/>
      </c>
      <c r="K51" s="195" t="str">
        <f t="shared" si="3"/>
        <v/>
      </c>
      <c r="L51" s="195" t="str">
        <f>IFERROR(  CHOOSE(  MATCH(  WEG_HM[[#This Row],[Eligibility Status]],  {"Full","Partial","None"},  0 ),  20, 10, 0 ), "" )</f>
        <v/>
      </c>
      <c r="M51" s="196">
        <f>IFERROR(  IF(  COUNTBLANK(  WEG_HM[[#This Row],[Provider Name]:[Estimated Total Fees]]  ) = 0,  L51 * H51,  0 ),  "" )</f>
        <v>0</v>
      </c>
    </row>
    <row r="52" spans="1:13" s="99" customFormat="1" x14ac:dyDescent="0.25">
      <c r="A52" s="189"/>
      <c r="B52" s="197">
        <v>44</v>
      </c>
      <c r="C52" s="191"/>
      <c r="D52" s="191"/>
      <c r="E52" s="191"/>
      <c r="F52" s="191"/>
      <c r="G52" s="192"/>
      <c r="H52" s="193"/>
      <c r="I52" s="194"/>
      <c r="J52" s="198" t="str">
        <f t="shared" si="2"/>
        <v/>
      </c>
      <c r="K52" s="198" t="str">
        <f t="shared" si="3"/>
        <v/>
      </c>
      <c r="L52" s="198" t="str">
        <f>IFERROR(  CHOOSE(  MATCH(  WEG_HM[[#This Row],[Eligibility Status]],  {"Full","Partial","None"},  0 ),  20, 10, 0 ), "" )</f>
        <v/>
      </c>
      <c r="M52" s="199">
        <f>IFERROR(  IF(  COUNTBLANK(  WEG_HM[[#This Row],[Provider Name]:[Estimated Total Fees]]  ) = 0,  L52 * H52,  0 ),  "" )</f>
        <v>0</v>
      </c>
    </row>
    <row r="53" spans="1:13" s="99" customFormat="1" x14ac:dyDescent="0.25">
      <c r="A53" s="189"/>
      <c r="B53" s="190">
        <v>45</v>
      </c>
      <c r="C53" s="191"/>
      <c r="D53" s="191"/>
      <c r="E53" s="191"/>
      <c r="F53" s="191"/>
      <c r="G53" s="192"/>
      <c r="H53" s="193"/>
      <c r="I53" s="194"/>
      <c r="J53" s="195" t="str">
        <f t="shared" si="2"/>
        <v/>
      </c>
      <c r="K53" s="195" t="str">
        <f t="shared" si="3"/>
        <v/>
      </c>
      <c r="L53" s="195" t="str">
        <f>IFERROR(  CHOOSE(  MATCH(  WEG_HM[[#This Row],[Eligibility Status]],  {"Full","Partial","None"},  0 ),  20, 10, 0 ), "" )</f>
        <v/>
      </c>
      <c r="M53" s="196">
        <f>IFERROR(  IF(  COUNTBLANK(  WEG_HM[[#This Row],[Provider Name]:[Estimated Total Fees]]  ) = 0,  L53 * H53,  0 ),  "" )</f>
        <v>0</v>
      </c>
    </row>
    <row r="54" spans="1:13" s="99" customFormat="1" x14ac:dyDescent="0.25">
      <c r="A54" s="189"/>
      <c r="B54" s="197">
        <v>46</v>
      </c>
      <c r="C54" s="191"/>
      <c r="D54" s="191"/>
      <c r="E54" s="191"/>
      <c r="F54" s="191"/>
      <c r="G54" s="192"/>
      <c r="H54" s="193"/>
      <c r="I54" s="194"/>
      <c r="J54" s="198" t="str">
        <f t="shared" si="2"/>
        <v/>
      </c>
      <c r="K54" s="198" t="str">
        <f t="shared" si="3"/>
        <v/>
      </c>
      <c r="L54" s="198" t="str">
        <f>IFERROR(  CHOOSE(  MATCH(  WEG_HM[[#This Row],[Eligibility Status]],  {"Full","Partial","None"},  0 ),  20, 10, 0 ), "" )</f>
        <v/>
      </c>
      <c r="M54" s="199">
        <f>IFERROR(  IF(  COUNTBLANK(  WEG_HM[[#This Row],[Provider Name]:[Estimated Total Fees]]  ) = 0,  L54 * H54,  0 ),  "" )</f>
        <v>0</v>
      </c>
    </row>
    <row r="55" spans="1:13" s="99" customFormat="1" x14ac:dyDescent="0.25">
      <c r="A55" s="189"/>
      <c r="B55" s="190">
        <v>47</v>
      </c>
      <c r="C55" s="191"/>
      <c r="D55" s="191"/>
      <c r="E55" s="191"/>
      <c r="F55" s="191"/>
      <c r="G55" s="192"/>
      <c r="H55" s="193"/>
      <c r="I55" s="194"/>
      <c r="J55" s="195" t="str">
        <f t="shared" si="2"/>
        <v/>
      </c>
      <c r="K55" s="195" t="str">
        <f t="shared" si="3"/>
        <v/>
      </c>
      <c r="L55" s="195" t="str">
        <f>IFERROR(  CHOOSE(  MATCH(  WEG_HM[[#This Row],[Eligibility Status]],  {"Full","Partial","None"},  0 ),  20, 10, 0 ), "" )</f>
        <v/>
      </c>
      <c r="M55" s="196">
        <f>IFERROR(  IF(  COUNTBLANK(  WEG_HM[[#This Row],[Provider Name]:[Estimated Total Fees]]  ) = 0,  L55 * H55,  0 ),  "" )</f>
        <v>0</v>
      </c>
    </row>
    <row r="56" spans="1:13" s="99" customFormat="1" x14ac:dyDescent="0.25">
      <c r="A56" s="189"/>
      <c r="B56" s="197">
        <v>48</v>
      </c>
      <c r="C56" s="191"/>
      <c r="D56" s="191"/>
      <c r="E56" s="191"/>
      <c r="F56" s="191"/>
      <c r="G56" s="192"/>
      <c r="H56" s="193"/>
      <c r="I56" s="194"/>
      <c r="J56" s="198" t="str">
        <f t="shared" si="2"/>
        <v/>
      </c>
      <c r="K56" s="198" t="str">
        <f t="shared" si="3"/>
        <v/>
      </c>
      <c r="L56" s="198" t="str">
        <f>IFERROR(  CHOOSE(  MATCH(  WEG_HM[[#This Row],[Eligibility Status]],  {"Full","Partial","None"},  0 ),  20, 10, 0 ), "" )</f>
        <v/>
      </c>
      <c r="M56" s="199">
        <f>IFERROR(  IF(  COUNTBLANK(  WEG_HM[[#This Row],[Provider Name]:[Estimated Total Fees]]  ) = 0,  L56 * H56,  0 ),  "" )</f>
        <v>0</v>
      </c>
    </row>
    <row r="57" spans="1:13" s="99" customFormat="1" x14ac:dyDescent="0.25">
      <c r="A57" s="189"/>
      <c r="B57" s="190">
        <v>49</v>
      </c>
      <c r="C57" s="191"/>
      <c r="D57" s="191"/>
      <c r="E57" s="191"/>
      <c r="F57" s="191"/>
      <c r="G57" s="192"/>
      <c r="H57" s="193"/>
      <c r="I57" s="194"/>
      <c r="J57" s="195" t="str">
        <f t="shared" si="2"/>
        <v/>
      </c>
      <c r="K57" s="195" t="str">
        <f t="shared" si="3"/>
        <v/>
      </c>
      <c r="L57" s="195" t="str">
        <f>IFERROR(  CHOOSE(  MATCH(  WEG_HM[[#This Row],[Eligibility Status]],  {"Full","Partial","None"},  0 ),  20, 10, 0 ), "" )</f>
        <v/>
      </c>
      <c r="M57" s="196">
        <f>IFERROR(  IF(  COUNTBLANK(  WEG_HM[[#This Row],[Provider Name]:[Estimated Total Fees]]  ) = 0,  L57 * H57,  0 ),  "" )</f>
        <v>0</v>
      </c>
    </row>
    <row r="58" spans="1:13" s="99" customFormat="1" x14ac:dyDescent="0.25">
      <c r="A58" s="189"/>
      <c r="B58" s="197">
        <v>50</v>
      </c>
      <c r="C58" s="191"/>
      <c r="D58" s="191"/>
      <c r="E58" s="191"/>
      <c r="F58" s="191"/>
      <c r="G58" s="192"/>
      <c r="H58" s="193"/>
      <c r="I58" s="194"/>
      <c r="J58" s="198" t="str">
        <f t="shared" si="2"/>
        <v/>
      </c>
      <c r="K58" s="198" t="str">
        <f t="shared" si="3"/>
        <v/>
      </c>
      <c r="L58" s="198" t="str">
        <f>IFERROR(  CHOOSE(  MATCH(  WEG_HM[[#This Row],[Eligibility Status]],  {"Full","Partial","None"},  0 ),  20, 10, 0 ), "" )</f>
        <v/>
      </c>
      <c r="M58" s="199">
        <f>IFERROR(  IF(  COUNTBLANK(  WEG_HM[[#This Row],[Provider Name]:[Estimated Total Fees]]  ) = 0,  L58 * H58,  0 ),  "" )</f>
        <v>0</v>
      </c>
    </row>
    <row r="59" spans="1:13" s="99" customFormat="1" x14ac:dyDescent="0.25">
      <c r="A59" s="189"/>
      <c r="B59" s="190">
        <v>51</v>
      </c>
      <c r="C59" s="191"/>
      <c r="D59" s="191"/>
      <c r="E59" s="191"/>
      <c r="F59" s="191"/>
      <c r="G59" s="192"/>
      <c r="H59" s="193"/>
      <c r="I59" s="194"/>
      <c r="J59" s="195" t="str">
        <f t="shared" si="2"/>
        <v/>
      </c>
      <c r="K59" s="195" t="str">
        <f t="shared" si="3"/>
        <v/>
      </c>
      <c r="L59" s="195" t="str">
        <f>IFERROR(  CHOOSE(  MATCH(  WEG_HM[[#This Row],[Eligibility Status]],  {"Full","Partial","None"},  0 ),  20, 10, 0 ), "" )</f>
        <v/>
      </c>
      <c r="M59" s="196">
        <f>IFERROR(  IF(  COUNTBLANK(  WEG_HM[[#This Row],[Provider Name]:[Estimated Total Fees]]  ) = 0,  L59 * H59,  0 ),  "" )</f>
        <v>0</v>
      </c>
    </row>
    <row r="60" spans="1:13" s="99" customFormat="1" x14ac:dyDescent="0.25">
      <c r="A60" s="189"/>
      <c r="B60" s="197">
        <v>52</v>
      </c>
      <c r="C60" s="191"/>
      <c r="D60" s="191"/>
      <c r="E60" s="191"/>
      <c r="F60" s="191"/>
      <c r="G60" s="192"/>
      <c r="H60" s="193"/>
      <c r="I60" s="194"/>
      <c r="J60" s="198" t="str">
        <f t="shared" si="2"/>
        <v/>
      </c>
      <c r="K60" s="198" t="str">
        <f t="shared" si="3"/>
        <v/>
      </c>
      <c r="L60" s="198" t="str">
        <f>IFERROR(  CHOOSE(  MATCH(  WEG_HM[[#This Row],[Eligibility Status]],  {"Full","Partial","None"},  0 ),  20, 10, 0 ), "" )</f>
        <v/>
      </c>
      <c r="M60" s="199">
        <f>IFERROR(  IF(  COUNTBLANK(  WEG_HM[[#This Row],[Provider Name]:[Estimated Total Fees]]  ) = 0,  L60 * H60,  0 ),  "" )</f>
        <v>0</v>
      </c>
    </row>
    <row r="61" spans="1:13" s="99" customFormat="1" x14ac:dyDescent="0.25">
      <c r="A61" s="189"/>
      <c r="B61" s="190">
        <v>53</v>
      </c>
      <c r="C61" s="191"/>
      <c r="D61" s="191"/>
      <c r="E61" s="191"/>
      <c r="F61" s="191"/>
      <c r="G61" s="192"/>
      <c r="H61" s="193"/>
      <c r="I61" s="194"/>
      <c r="J61" s="195" t="str">
        <f t="shared" si="2"/>
        <v/>
      </c>
      <c r="K61" s="195" t="str">
        <f t="shared" si="3"/>
        <v/>
      </c>
      <c r="L61" s="195" t="str">
        <f>IFERROR(  CHOOSE(  MATCH(  WEG_HM[[#This Row],[Eligibility Status]],  {"Full","Partial","None"},  0 ),  20, 10, 0 ), "" )</f>
        <v/>
      </c>
      <c r="M61" s="196">
        <f>IFERROR(  IF(  COUNTBLANK(  WEG_HM[[#This Row],[Provider Name]:[Estimated Total Fees]]  ) = 0,  L61 * H61,  0 ),  "" )</f>
        <v>0</v>
      </c>
    </row>
    <row r="62" spans="1:13" s="99" customFormat="1" x14ac:dyDescent="0.25">
      <c r="A62" s="189"/>
      <c r="B62" s="197">
        <v>54</v>
      </c>
      <c r="C62" s="191"/>
      <c r="D62" s="191"/>
      <c r="E62" s="191"/>
      <c r="F62" s="191"/>
      <c r="G62" s="192"/>
      <c r="H62" s="193"/>
      <c r="I62" s="194"/>
      <c r="J62" s="198" t="str">
        <f t="shared" si="2"/>
        <v/>
      </c>
      <c r="K62" s="198" t="str">
        <f t="shared" si="3"/>
        <v/>
      </c>
      <c r="L62" s="198" t="str">
        <f>IFERROR(  CHOOSE(  MATCH(  WEG_HM[[#This Row],[Eligibility Status]],  {"Full","Partial","None"},  0 ),  20, 10, 0 ), "" )</f>
        <v/>
      </c>
      <c r="M62" s="199">
        <f>IFERROR(  IF(  COUNTBLANK(  WEG_HM[[#This Row],[Provider Name]:[Estimated Total Fees]]  ) = 0,  L62 * H62,  0 ),  "" )</f>
        <v>0</v>
      </c>
    </row>
    <row r="63" spans="1:13" s="99" customFormat="1" x14ac:dyDescent="0.25">
      <c r="A63" s="189"/>
      <c r="B63" s="190">
        <v>55</v>
      </c>
      <c r="C63" s="191"/>
      <c r="D63" s="191"/>
      <c r="E63" s="191"/>
      <c r="F63" s="191"/>
      <c r="G63" s="192"/>
      <c r="H63" s="193"/>
      <c r="I63" s="194"/>
      <c r="J63" s="195" t="str">
        <f t="shared" si="2"/>
        <v/>
      </c>
      <c r="K63" s="195" t="str">
        <f t="shared" si="3"/>
        <v/>
      </c>
      <c r="L63" s="195" t="str">
        <f>IFERROR(  CHOOSE(  MATCH(  WEG_HM[[#This Row],[Eligibility Status]],  {"Full","Partial","None"},  0 ),  20, 10, 0 ), "" )</f>
        <v/>
      </c>
      <c r="M63" s="196">
        <f>IFERROR(  IF(  COUNTBLANK(  WEG_HM[[#This Row],[Provider Name]:[Estimated Total Fees]]  ) = 0,  L63 * H63,  0 ),  "" )</f>
        <v>0</v>
      </c>
    </row>
    <row r="64" spans="1:13" s="99" customFormat="1" x14ac:dyDescent="0.25">
      <c r="A64" s="189"/>
      <c r="B64" s="197">
        <v>56</v>
      </c>
      <c r="C64" s="191"/>
      <c r="D64" s="191"/>
      <c r="E64" s="191"/>
      <c r="F64" s="191"/>
      <c r="G64" s="192"/>
      <c r="H64" s="193"/>
      <c r="I64" s="194"/>
      <c r="J64" s="198" t="str">
        <f t="shared" si="2"/>
        <v/>
      </c>
      <c r="K64" s="198" t="str">
        <f t="shared" si="3"/>
        <v/>
      </c>
      <c r="L64" s="198" t="str">
        <f>IFERROR(  CHOOSE(  MATCH(  WEG_HM[[#This Row],[Eligibility Status]],  {"Full","Partial","None"},  0 ),  20, 10, 0 ), "" )</f>
        <v/>
      </c>
      <c r="M64" s="199">
        <f>IFERROR(  IF(  COUNTBLANK(  WEG_HM[[#This Row],[Provider Name]:[Estimated Total Fees]]  ) = 0,  L64 * H64,  0 ),  "" )</f>
        <v>0</v>
      </c>
    </row>
    <row r="65" spans="1:13" s="99" customFormat="1" x14ac:dyDescent="0.25">
      <c r="A65" s="189"/>
      <c r="B65" s="190">
        <v>57</v>
      </c>
      <c r="C65" s="191"/>
      <c r="D65" s="191"/>
      <c r="E65" s="191"/>
      <c r="F65" s="191"/>
      <c r="G65" s="192"/>
      <c r="H65" s="193"/>
      <c r="I65" s="194"/>
      <c r="J65" s="195" t="str">
        <f t="shared" si="2"/>
        <v/>
      </c>
      <c r="K65" s="195" t="str">
        <f t="shared" si="3"/>
        <v/>
      </c>
      <c r="L65" s="195" t="str">
        <f>IFERROR(  CHOOSE(  MATCH(  WEG_HM[[#This Row],[Eligibility Status]],  {"Full","Partial","None"},  0 ),  20, 10, 0 ), "" )</f>
        <v/>
      </c>
      <c r="M65" s="196">
        <f>IFERROR(  IF(  COUNTBLANK(  WEG_HM[[#This Row],[Provider Name]:[Estimated Total Fees]]  ) = 0,  L65 * H65,  0 ),  "" )</f>
        <v>0</v>
      </c>
    </row>
    <row r="66" spans="1:13" s="99" customFormat="1" x14ac:dyDescent="0.25">
      <c r="A66" s="189"/>
      <c r="B66" s="197">
        <v>58</v>
      </c>
      <c r="C66" s="191"/>
      <c r="D66" s="191"/>
      <c r="E66" s="191"/>
      <c r="F66" s="191"/>
      <c r="G66" s="192"/>
      <c r="H66" s="193"/>
      <c r="I66" s="194"/>
      <c r="J66" s="198" t="str">
        <f t="shared" si="2"/>
        <v/>
      </c>
      <c r="K66" s="198" t="str">
        <f t="shared" si="3"/>
        <v/>
      </c>
      <c r="L66" s="198" t="str">
        <f>IFERROR(  CHOOSE(  MATCH(  WEG_HM[[#This Row],[Eligibility Status]],  {"Full","Partial","None"},  0 ),  20, 10, 0 ), "" )</f>
        <v/>
      </c>
      <c r="M66" s="199">
        <f>IFERROR(  IF(  COUNTBLANK(  WEG_HM[[#This Row],[Provider Name]:[Estimated Total Fees]]  ) = 0,  L66 * H66,  0 ),  "" )</f>
        <v>0</v>
      </c>
    </row>
    <row r="67" spans="1:13" s="99" customFormat="1" x14ac:dyDescent="0.25">
      <c r="A67" s="189"/>
      <c r="B67" s="190">
        <v>59</v>
      </c>
      <c r="C67" s="191"/>
      <c r="D67" s="191"/>
      <c r="E67" s="191"/>
      <c r="F67" s="191"/>
      <c r="G67" s="192"/>
      <c r="H67" s="193"/>
      <c r="I67" s="194"/>
      <c r="J67" s="195" t="str">
        <f t="shared" si="2"/>
        <v/>
      </c>
      <c r="K67" s="195" t="str">
        <f t="shared" si="3"/>
        <v/>
      </c>
      <c r="L67" s="195" t="str">
        <f>IFERROR(  CHOOSE(  MATCH(  WEG_HM[[#This Row],[Eligibility Status]],  {"Full","Partial","None"},  0 ),  20, 10, 0 ), "" )</f>
        <v/>
      </c>
      <c r="M67" s="196">
        <f>IFERROR(  IF(  COUNTBLANK(  WEG_HM[[#This Row],[Provider Name]:[Estimated Total Fees]]  ) = 0,  L67 * H67,  0 ),  "" )</f>
        <v>0</v>
      </c>
    </row>
    <row r="68" spans="1:13" s="99" customFormat="1" x14ac:dyDescent="0.25">
      <c r="A68" s="189"/>
      <c r="B68" s="197">
        <v>60</v>
      </c>
      <c r="C68" s="191"/>
      <c r="D68" s="191"/>
      <c r="E68" s="191"/>
      <c r="F68" s="191"/>
      <c r="G68" s="192"/>
      <c r="H68" s="193"/>
      <c r="I68" s="194"/>
      <c r="J68" s="198" t="str">
        <f t="shared" si="2"/>
        <v/>
      </c>
      <c r="K68" s="198" t="str">
        <f t="shared" si="3"/>
        <v/>
      </c>
      <c r="L68" s="198" t="str">
        <f>IFERROR(  CHOOSE(  MATCH(  WEG_HM[[#This Row],[Eligibility Status]],  {"Full","Partial","None"},  0 ),  20, 10, 0 ), "" )</f>
        <v/>
      </c>
      <c r="M68" s="199">
        <f>IFERROR(  IF(  COUNTBLANK(  WEG_HM[[#This Row],[Provider Name]:[Estimated Total Fees]]  ) = 0,  L68 * H68,  0 ),  "" )</f>
        <v>0</v>
      </c>
    </row>
    <row r="69" spans="1:13" s="99" customFormat="1" x14ac:dyDescent="0.25">
      <c r="A69" s="189"/>
      <c r="B69" s="190">
        <v>61</v>
      </c>
      <c r="C69" s="191"/>
      <c r="D69" s="191"/>
      <c r="E69" s="191"/>
      <c r="F69" s="191"/>
      <c r="G69" s="192"/>
      <c r="H69" s="193"/>
      <c r="I69" s="194"/>
      <c r="J69" s="195" t="str">
        <f t="shared" si="2"/>
        <v/>
      </c>
      <c r="K69" s="195" t="str">
        <f t="shared" si="3"/>
        <v/>
      </c>
      <c r="L69" s="195" t="str">
        <f>IFERROR(  CHOOSE(  MATCH(  WEG_HM[[#This Row],[Eligibility Status]],  {"Full","Partial","None"},  0 ),  20, 10, 0 ), "" )</f>
        <v/>
      </c>
      <c r="M69" s="196">
        <f>IFERROR(  IF(  COUNTBLANK(  WEG_HM[[#This Row],[Provider Name]:[Estimated Total Fees]]  ) = 0,  L69 * H69,  0 ),  "" )</f>
        <v>0</v>
      </c>
    </row>
    <row r="70" spans="1:13" s="99" customFormat="1" x14ac:dyDescent="0.25">
      <c r="A70" s="189"/>
      <c r="B70" s="197">
        <v>62</v>
      </c>
      <c r="C70" s="191"/>
      <c r="D70" s="191"/>
      <c r="E70" s="191"/>
      <c r="F70" s="191"/>
      <c r="G70" s="192"/>
      <c r="H70" s="193"/>
      <c r="I70" s="194"/>
      <c r="J70" s="198" t="str">
        <f t="shared" si="2"/>
        <v/>
      </c>
      <c r="K70" s="198" t="str">
        <f t="shared" si="3"/>
        <v/>
      </c>
      <c r="L70" s="198" t="str">
        <f>IFERROR(  CHOOSE(  MATCH(  WEG_HM[[#This Row],[Eligibility Status]],  {"Full","Partial","None"},  0 ),  20, 10, 0 ), "" )</f>
        <v/>
      </c>
      <c r="M70" s="199">
        <f>IFERROR(  IF(  COUNTBLANK(  WEG_HM[[#This Row],[Provider Name]:[Estimated Total Fees]]  ) = 0,  L70 * H70,  0 ),  "" )</f>
        <v>0</v>
      </c>
    </row>
    <row r="71" spans="1:13" s="99" customFormat="1" x14ac:dyDescent="0.25">
      <c r="A71" s="189"/>
      <c r="B71" s="190">
        <v>63</v>
      </c>
      <c r="C71" s="191"/>
      <c r="D71" s="191"/>
      <c r="E71" s="191"/>
      <c r="F71" s="191"/>
      <c r="G71" s="192"/>
      <c r="H71" s="193"/>
      <c r="I71" s="194"/>
      <c r="J71" s="195" t="str">
        <f t="shared" si="2"/>
        <v/>
      </c>
      <c r="K71" s="195" t="str">
        <f t="shared" si="3"/>
        <v/>
      </c>
      <c r="L71" s="195" t="str">
        <f>IFERROR(  CHOOSE(  MATCH(  WEG_HM[[#This Row],[Eligibility Status]],  {"Full","Partial","None"},  0 ),  20, 10, 0 ), "" )</f>
        <v/>
      </c>
      <c r="M71" s="196">
        <f>IFERROR(  IF(  COUNTBLANK(  WEG_HM[[#This Row],[Provider Name]:[Estimated Total Fees]]  ) = 0,  L71 * H71,  0 ),  "" )</f>
        <v>0</v>
      </c>
    </row>
    <row r="72" spans="1:13" s="99" customFormat="1" x14ac:dyDescent="0.25">
      <c r="A72" s="189"/>
      <c r="B72" s="197">
        <v>64</v>
      </c>
      <c r="C72" s="191"/>
      <c r="D72" s="191"/>
      <c r="E72" s="191"/>
      <c r="F72" s="191"/>
      <c r="G72" s="192"/>
      <c r="H72" s="193"/>
      <c r="I72" s="194"/>
      <c r="J72" s="198" t="str">
        <f t="shared" si="2"/>
        <v/>
      </c>
      <c r="K72" s="198" t="str">
        <f t="shared" si="3"/>
        <v/>
      </c>
      <c r="L72" s="198" t="str">
        <f>IFERROR(  CHOOSE(  MATCH(  WEG_HM[[#This Row],[Eligibility Status]],  {"Full","Partial","None"},  0 ),  20, 10, 0 ), "" )</f>
        <v/>
      </c>
      <c r="M72" s="199">
        <f>IFERROR(  IF(  COUNTBLANK(  WEG_HM[[#This Row],[Provider Name]:[Estimated Total Fees]]  ) = 0,  L72 * H72,  0 ),  "" )</f>
        <v>0</v>
      </c>
    </row>
    <row r="73" spans="1:13" s="99" customFormat="1" x14ac:dyDescent="0.25">
      <c r="A73" s="189"/>
      <c r="B73" s="190">
        <v>65</v>
      </c>
      <c r="C73" s="191"/>
      <c r="D73" s="191"/>
      <c r="E73" s="191"/>
      <c r="F73" s="191"/>
      <c r="G73" s="192"/>
      <c r="H73" s="193"/>
      <c r="I73" s="194"/>
      <c r="J73" s="195" t="str">
        <f t="shared" ref="J73:J104" si="4">IFERROR(  ROUNDDOWN(  I73 / H73,  2 ),  "" )</f>
        <v/>
      </c>
      <c r="K73" s="195" t="str">
        <f t="shared" ref="K73:K104" si="5">IF( F73 = "Only own children", "None",
IF( OR( G73 = "", I73 = "" ),  "",  IF( AND( G73 &lt;&gt; "",  I73 &lt;&gt; "" ),
IF( AND( G73 = "6 or more", J73 &lt;= WEG_HM_FULL_THRESH ), "Full",
IF( AND( G73 = "Less than 6", J73 &lt;= WEG_HM_PART_THRESH ), "Partial", "None" )))))</f>
        <v/>
      </c>
      <c r="L73" s="195" t="str">
        <f>IFERROR(  CHOOSE(  MATCH(  WEG_HM[[#This Row],[Eligibility Status]],  {"Full","Partial","None"},  0 ),  20, 10, 0 ), "" )</f>
        <v/>
      </c>
      <c r="M73" s="196">
        <f>IFERROR(  IF(  COUNTBLANK(  WEG_HM[[#This Row],[Provider Name]:[Estimated Total Fees]]  ) = 0,  L73 * H73,  0 ),  "" )</f>
        <v>0</v>
      </c>
    </row>
    <row r="74" spans="1:13" s="99" customFormat="1" x14ac:dyDescent="0.25">
      <c r="A74" s="189"/>
      <c r="B74" s="197">
        <v>66</v>
      </c>
      <c r="C74" s="191"/>
      <c r="D74" s="191"/>
      <c r="E74" s="191"/>
      <c r="F74" s="191"/>
      <c r="G74" s="192"/>
      <c r="H74" s="193"/>
      <c r="I74" s="194"/>
      <c r="J74" s="198" t="str">
        <f t="shared" si="4"/>
        <v/>
      </c>
      <c r="K74" s="198" t="str">
        <f t="shared" si="5"/>
        <v/>
      </c>
      <c r="L74" s="198" t="str">
        <f>IFERROR(  CHOOSE(  MATCH(  WEG_HM[[#This Row],[Eligibility Status]],  {"Full","Partial","None"},  0 ),  20, 10, 0 ), "" )</f>
        <v/>
      </c>
      <c r="M74" s="199">
        <f>IFERROR(  IF(  COUNTBLANK(  WEG_HM[[#This Row],[Provider Name]:[Estimated Total Fees]]  ) = 0,  L74 * H74,  0 ),  "" )</f>
        <v>0</v>
      </c>
    </row>
    <row r="75" spans="1:13" s="99" customFormat="1" x14ac:dyDescent="0.25">
      <c r="A75" s="189"/>
      <c r="B75" s="190">
        <v>67</v>
      </c>
      <c r="C75" s="191"/>
      <c r="D75" s="191"/>
      <c r="E75" s="191"/>
      <c r="F75" s="191"/>
      <c r="G75" s="192"/>
      <c r="H75" s="193"/>
      <c r="I75" s="194"/>
      <c r="J75" s="195" t="str">
        <f t="shared" si="4"/>
        <v/>
      </c>
      <c r="K75" s="195" t="str">
        <f t="shared" si="5"/>
        <v/>
      </c>
      <c r="L75" s="195" t="str">
        <f>IFERROR(  CHOOSE(  MATCH(  WEG_HM[[#This Row],[Eligibility Status]],  {"Full","Partial","None"},  0 ),  20, 10, 0 ), "" )</f>
        <v/>
      </c>
      <c r="M75" s="196">
        <f>IFERROR(  IF(  COUNTBLANK(  WEG_HM[[#This Row],[Provider Name]:[Estimated Total Fees]]  ) = 0,  L75 * H75,  0 ),  "" )</f>
        <v>0</v>
      </c>
    </row>
    <row r="76" spans="1:13" s="99" customFormat="1" x14ac:dyDescent="0.25">
      <c r="A76" s="189"/>
      <c r="B76" s="197">
        <v>68</v>
      </c>
      <c r="C76" s="191"/>
      <c r="D76" s="191"/>
      <c r="E76" s="191"/>
      <c r="F76" s="191"/>
      <c r="G76" s="192"/>
      <c r="H76" s="193"/>
      <c r="I76" s="194"/>
      <c r="J76" s="198" t="str">
        <f t="shared" si="4"/>
        <v/>
      </c>
      <c r="K76" s="198" t="str">
        <f t="shared" si="5"/>
        <v/>
      </c>
      <c r="L76" s="198" t="str">
        <f>IFERROR(  CHOOSE(  MATCH(  WEG_HM[[#This Row],[Eligibility Status]],  {"Full","Partial","None"},  0 ),  20, 10, 0 ), "" )</f>
        <v/>
      </c>
      <c r="M76" s="199">
        <f>IFERROR(  IF(  COUNTBLANK(  WEG_HM[[#This Row],[Provider Name]:[Estimated Total Fees]]  ) = 0,  L76 * H76,  0 ),  "" )</f>
        <v>0</v>
      </c>
    </row>
    <row r="77" spans="1:13" s="99" customFormat="1" x14ac:dyDescent="0.25">
      <c r="A77" s="189"/>
      <c r="B77" s="190">
        <v>69</v>
      </c>
      <c r="C77" s="191"/>
      <c r="D77" s="191"/>
      <c r="E77" s="191"/>
      <c r="F77" s="191"/>
      <c r="G77" s="192"/>
      <c r="H77" s="193"/>
      <c r="I77" s="194"/>
      <c r="J77" s="195" t="str">
        <f t="shared" si="4"/>
        <v/>
      </c>
      <c r="K77" s="195" t="str">
        <f t="shared" si="5"/>
        <v/>
      </c>
      <c r="L77" s="195" t="str">
        <f>IFERROR(  CHOOSE(  MATCH(  WEG_HM[[#This Row],[Eligibility Status]],  {"Full","Partial","None"},  0 ),  20, 10, 0 ), "" )</f>
        <v/>
      </c>
      <c r="M77" s="196">
        <f>IFERROR(  IF(  COUNTBLANK(  WEG_HM[[#This Row],[Provider Name]:[Estimated Total Fees]]  ) = 0,  L77 * H77,  0 ),  "" )</f>
        <v>0</v>
      </c>
    </row>
    <row r="78" spans="1:13" s="99" customFormat="1" x14ac:dyDescent="0.25">
      <c r="A78" s="189"/>
      <c r="B78" s="197">
        <v>70</v>
      </c>
      <c r="C78" s="191"/>
      <c r="D78" s="191"/>
      <c r="E78" s="191"/>
      <c r="F78" s="191"/>
      <c r="G78" s="192"/>
      <c r="H78" s="193"/>
      <c r="I78" s="194"/>
      <c r="J78" s="198" t="str">
        <f t="shared" si="4"/>
        <v/>
      </c>
      <c r="K78" s="198" t="str">
        <f t="shared" si="5"/>
        <v/>
      </c>
      <c r="L78" s="198" t="str">
        <f>IFERROR(  CHOOSE(  MATCH(  WEG_HM[[#This Row],[Eligibility Status]],  {"Full","Partial","None"},  0 ),  20, 10, 0 ), "" )</f>
        <v/>
      </c>
      <c r="M78" s="199">
        <f>IFERROR(  IF(  COUNTBLANK(  WEG_HM[[#This Row],[Provider Name]:[Estimated Total Fees]]  ) = 0,  L78 * H78,  0 ),  "" )</f>
        <v>0</v>
      </c>
    </row>
    <row r="79" spans="1:13" s="99" customFormat="1" x14ac:dyDescent="0.25">
      <c r="A79" s="189"/>
      <c r="B79" s="190">
        <v>71</v>
      </c>
      <c r="C79" s="191"/>
      <c r="D79" s="191"/>
      <c r="E79" s="191"/>
      <c r="F79" s="191"/>
      <c r="G79" s="192"/>
      <c r="H79" s="193"/>
      <c r="I79" s="194"/>
      <c r="J79" s="195" t="str">
        <f t="shared" si="4"/>
        <v/>
      </c>
      <c r="K79" s="195" t="str">
        <f t="shared" si="5"/>
        <v/>
      </c>
      <c r="L79" s="195" t="str">
        <f>IFERROR(  CHOOSE(  MATCH(  WEG_HM[[#This Row],[Eligibility Status]],  {"Full","Partial","None"},  0 ),  20, 10, 0 ), "" )</f>
        <v/>
      </c>
      <c r="M79" s="196">
        <f>IFERROR(  IF(  COUNTBLANK(  WEG_HM[[#This Row],[Provider Name]:[Estimated Total Fees]]  ) = 0,  L79 * H79,  0 ),  "" )</f>
        <v>0</v>
      </c>
    </row>
    <row r="80" spans="1:13" s="99" customFormat="1" x14ac:dyDescent="0.25">
      <c r="A80" s="189"/>
      <c r="B80" s="197">
        <v>72</v>
      </c>
      <c r="C80" s="191"/>
      <c r="D80" s="191"/>
      <c r="E80" s="191"/>
      <c r="F80" s="191"/>
      <c r="G80" s="192"/>
      <c r="H80" s="193"/>
      <c r="I80" s="194"/>
      <c r="J80" s="198" t="str">
        <f t="shared" si="4"/>
        <v/>
      </c>
      <c r="K80" s="198" t="str">
        <f t="shared" si="5"/>
        <v/>
      </c>
      <c r="L80" s="198" t="str">
        <f>IFERROR(  CHOOSE(  MATCH(  WEG_HM[[#This Row],[Eligibility Status]],  {"Full","Partial","None"},  0 ),  20, 10, 0 ), "" )</f>
        <v/>
      </c>
      <c r="M80" s="199">
        <f>IFERROR(  IF(  COUNTBLANK(  WEG_HM[[#This Row],[Provider Name]:[Estimated Total Fees]]  ) = 0,  L80 * H80,  0 ),  "" )</f>
        <v>0</v>
      </c>
    </row>
    <row r="81" spans="1:13" s="99" customFormat="1" x14ac:dyDescent="0.25">
      <c r="A81" s="189"/>
      <c r="B81" s="190">
        <v>73</v>
      </c>
      <c r="C81" s="191"/>
      <c r="D81" s="191"/>
      <c r="E81" s="191"/>
      <c r="F81" s="191"/>
      <c r="G81" s="192"/>
      <c r="H81" s="193"/>
      <c r="I81" s="194"/>
      <c r="J81" s="195" t="str">
        <f t="shared" si="4"/>
        <v/>
      </c>
      <c r="K81" s="195" t="str">
        <f t="shared" si="5"/>
        <v/>
      </c>
      <c r="L81" s="195" t="str">
        <f>IFERROR(  CHOOSE(  MATCH(  WEG_HM[[#This Row],[Eligibility Status]],  {"Full","Partial","None"},  0 ),  20, 10, 0 ), "" )</f>
        <v/>
      </c>
      <c r="M81" s="196">
        <f>IFERROR(  IF(  COUNTBLANK(  WEG_HM[[#This Row],[Provider Name]:[Estimated Total Fees]]  ) = 0,  L81 * H81,  0 ),  "" )</f>
        <v>0</v>
      </c>
    </row>
    <row r="82" spans="1:13" s="99" customFormat="1" x14ac:dyDescent="0.25">
      <c r="A82" s="189"/>
      <c r="B82" s="197">
        <v>74</v>
      </c>
      <c r="C82" s="191"/>
      <c r="D82" s="191"/>
      <c r="E82" s="191"/>
      <c r="F82" s="191"/>
      <c r="G82" s="192"/>
      <c r="H82" s="193"/>
      <c r="I82" s="194"/>
      <c r="J82" s="198" t="str">
        <f t="shared" si="4"/>
        <v/>
      </c>
      <c r="K82" s="198" t="str">
        <f t="shared" si="5"/>
        <v/>
      </c>
      <c r="L82" s="198" t="str">
        <f>IFERROR(  CHOOSE(  MATCH(  WEG_HM[[#This Row],[Eligibility Status]],  {"Full","Partial","None"},  0 ),  20, 10, 0 ), "" )</f>
        <v/>
      </c>
      <c r="M82" s="199">
        <f>IFERROR(  IF(  COUNTBLANK(  WEG_HM[[#This Row],[Provider Name]:[Estimated Total Fees]]  ) = 0,  L82 * H82,  0 ),  "" )</f>
        <v>0</v>
      </c>
    </row>
    <row r="83" spans="1:13" s="99" customFormat="1" x14ac:dyDescent="0.25">
      <c r="A83" s="189"/>
      <c r="B83" s="190">
        <v>75</v>
      </c>
      <c r="C83" s="191"/>
      <c r="D83" s="191"/>
      <c r="E83" s="191"/>
      <c r="F83" s="191"/>
      <c r="G83" s="192"/>
      <c r="H83" s="193"/>
      <c r="I83" s="194"/>
      <c r="J83" s="195" t="str">
        <f t="shared" si="4"/>
        <v/>
      </c>
      <c r="K83" s="195" t="str">
        <f t="shared" si="5"/>
        <v/>
      </c>
      <c r="L83" s="195" t="str">
        <f>IFERROR(  CHOOSE(  MATCH(  WEG_HM[[#This Row],[Eligibility Status]],  {"Full","Partial","None"},  0 ),  20, 10, 0 ), "" )</f>
        <v/>
      </c>
      <c r="M83" s="196">
        <f>IFERROR(  IF(  COUNTBLANK(  WEG_HM[[#This Row],[Provider Name]:[Estimated Total Fees]]  ) = 0,  L83 * H83,  0 ),  "" )</f>
        <v>0</v>
      </c>
    </row>
    <row r="84" spans="1:13" s="99" customFormat="1" x14ac:dyDescent="0.25">
      <c r="A84" s="189"/>
      <c r="B84" s="197">
        <v>76</v>
      </c>
      <c r="C84" s="191"/>
      <c r="D84" s="191"/>
      <c r="E84" s="191"/>
      <c r="F84" s="191"/>
      <c r="G84" s="192"/>
      <c r="H84" s="193"/>
      <c r="I84" s="194"/>
      <c r="J84" s="198" t="str">
        <f t="shared" si="4"/>
        <v/>
      </c>
      <c r="K84" s="198" t="str">
        <f t="shared" si="5"/>
        <v/>
      </c>
      <c r="L84" s="198" t="str">
        <f>IFERROR(  CHOOSE(  MATCH(  WEG_HM[[#This Row],[Eligibility Status]],  {"Full","Partial","None"},  0 ),  20, 10, 0 ), "" )</f>
        <v/>
      </c>
      <c r="M84" s="199">
        <f>IFERROR(  IF(  COUNTBLANK(  WEG_HM[[#This Row],[Provider Name]:[Estimated Total Fees]]  ) = 0,  L84 * H84,  0 ),  "" )</f>
        <v>0</v>
      </c>
    </row>
    <row r="85" spans="1:13" s="99" customFormat="1" x14ac:dyDescent="0.25">
      <c r="A85" s="189"/>
      <c r="B85" s="190">
        <v>77</v>
      </c>
      <c r="C85" s="191"/>
      <c r="D85" s="191"/>
      <c r="E85" s="191"/>
      <c r="F85" s="191"/>
      <c r="G85" s="192"/>
      <c r="H85" s="193"/>
      <c r="I85" s="194"/>
      <c r="J85" s="195" t="str">
        <f t="shared" si="4"/>
        <v/>
      </c>
      <c r="K85" s="195" t="str">
        <f t="shared" si="5"/>
        <v/>
      </c>
      <c r="L85" s="195" t="str">
        <f>IFERROR(  CHOOSE(  MATCH(  WEG_HM[[#This Row],[Eligibility Status]],  {"Full","Partial","None"},  0 ),  20, 10, 0 ), "" )</f>
        <v/>
      </c>
      <c r="M85" s="196">
        <f>IFERROR(  IF(  COUNTBLANK(  WEG_HM[[#This Row],[Provider Name]:[Estimated Total Fees]]  ) = 0,  L85 * H85,  0 ),  "" )</f>
        <v>0</v>
      </c>
    </row>
    <row r="86" spans="1:13" s="99" customFormat="1" x14ac:dyDescent="0.25">
      <c r="A86" s="189"/>
      <c r="B86" s="197">
        <v>78</v>
      </c>
      <c r="C86" s="191"/>
      <c r="D86" s="191"/>
      <c r="E86" s="191"/>
      <c r="F86" s="191"/>
      <c r="G86" s="192"/>
      <c r="H86" s="193"/>
      <c r="I86" s="194"/>
      <c r="J86" s="198" t="str">
        <f t="shared" si="4"/>
        <v/>
      </c>
      <c r="K86" s="198" t="str">
        <f t="shared" si="5"/>
        <v/>
      </c>
      <c r="L86" s="198" t="str">
        <f>IFERROR(  CHOOSE(  MATCH(  WEG_HM[[#This Row],[Eligibility Status]],  {"Full","Partial","None"},  0 ),  20, 10, 0 ), "" )</f>
        <v/>
      </c>
      <c r="M86" s="199">
        <f>IFERROR(  IF(  COUNTBLANK(  WEG_HM[[#This Row],[Provider Name]:[Estimated Total Fees]]  ) = 0,  L86 * H86,  0 ),  "" )</f>
        <v>0</v>
      </c>
    </row>
    <row r="87" spans="1:13" s="99" customFormat="1" x14ac:dyDescent="0.25">
      <c r="A87" s="189"/>
      <c r="B87" s="190">
        <v>79</v>
      </c>
      <c r="C87" s="191"/>
      <c r="D87" s="191"/>
      <c r="E87" s="191"/>
      <c r="F87" s="191"/>
      <c r="G87" s="192"/>
      <c r="H87" s="193"/>
      <c r="I87" s="194"/>
      <c r="J87" s="195" t="str">
        <f t="shared" si="4"/>
        <v/>
      </c>
      <c r="K87" s="195" t="str">
        <f t="shared" si="5"/>
        <v/>
      </c>
      <c r="L87" s="195" t="str">
        <f>IFERROR(  CHOOSE(  MATCH(  WEG_HM[[#This Row],[Eligibility Status]],  {"Full","Partial","None"},  0 ),  20, 10, 0 ), "" )</f>
        <v/>
      </c>
      <c r="M87" s="196">
        <f>IFERROR(  IF(  COUNTBLANK(  WEG_HM[[#This Row],[Provider Name]:[Estimated Total Fees]]  ) = 0,  L87 * H87,  0 ),  "" )</f>
        <v>0</v>
      </c>
    </row>
    <row r="88" spans="1:13" s="99" customFormat="1" x14ac:dyDescent="0.25">
      <c r="A88" s="189"/>
      <c r="B88" s="197">
        <v>80</v>
      </c>
      <c r="C88" s="191"/>
      <c r="D88" s="191"/>
      <c r="E88" s="191"/>
      <c r="F88" s="191"/>
      <c r="G88" s="192"/>
      <c r="H88" s="193"/>
      <c r="I88" s="194"/>
      <c r="J88" s="198" t="str">
        <f t="shared" si="4"/>
        <v/>
      </c>
      <c r="K88" s="198" t="str">
        <f t="shared" si="5"/>
        <v/>
      </c>
      <c r="L88" s="198" t="str">
        <f>IFERROR(  CHOOSE(  MATCH(  WEG_HM[[#This Row],[Eligibility Status]],  {"Full","Partial","None"},  0 ),  20, 10, 0 ), "" )</f>
        <v/>
      </c>
      <c r="M88" s="199">
        <f>IFERROR(  IF(  COUNTBLANK(  WEG_HM[[#This Row],[Provider Name]:[Estimated Total Fees]]  ) = 0,  L88 * H88,  0 ),  "" )</f>
        <v>0</v>
      </c>
    </row>
    <row r="89" spans="1:13" s="99" customFormat="1" x14ac:dyDescent="0.25">
      <c r="A89" s="189"/>
      <c r="B89" s="190">
        <v>81</v>
      </c>
      <c r="C89" s="191"/>
      <c r="D89" s="191"/>
      <c r="E89" s="191"/>
      <c r="F89" s="191"/>
      <c r="G89" s="192"/>
      <c r="H89" s="193"/>
      <c r="I89" s="194"/>
      <c r="J89" s="195" t="str">
        <f t="shared" si="4"/>
        <v/>
      </c>
      <c r="K89" s="195" t="str">
        <f t="shared" si="5"/>
        <v/>
      </c>
      <c r="L89" s="195" t="str">
        <f>IFERROR(  CHOOSE(  MATCH(  WEG_HM[[#This Row],[Eligibility Status]],  {"Full","Partial","None"},  0 ),  20, 10, 0 ), "" )</f>
        <v/>
      </c>
      <c r="M89" s="196">
        <f>IFERROR(  IF(  COUNTBLANK(  WEG_HM[[#This Row],[Provider Name]:[Estimated Total Fees]]  ) = 0,  L89 * H89,  0 ),  "" )</f>
        <v>0</v>
      </c>
    </row>
    <row r="90" spans="1:13" s="99" customFormat="1" x14ac:dyDescent="0.25">
      <c r="A90" s="189"/>
      <c r="B90" s="197">
        <v>82</v>
      </c>
      <c r="C90" s="191"/>
      <c r="D90" s="191"/>
      <c r="E90" s="191"/>
      <c r="F90" s="191"/>
      <c r="G90" s="192"/>
      <c r="H90" s="193"/>
      <c r="I90" s="194"/>
      <c r="J90" s="198" t="str">
        <f t="shared" si="4"/>
        <v/>
      </c>
      <c r="K90" s="198" t="str">
        <f t="shared" si="5"/>
        <v/>
      </c>
      <c r="L90" s="198" t="str">
        <f>IFERROR(  CHOOSE(  MATCH(  WEG_HM[[#This Row],[Eligibility Status]],  {"Full","Partial","None"},  0 ),  20, 10, 0 ), "" )</f>
        <v/>
      </c>
      <c r="M90" s="199">
        <f>IFERROR(  IF(  COUNTBLANK(  WEG_HM[[#This Row],[Provider Name]:[Estimated Total Fees]]  ) = 0,  L90 * H90,  0 ),  "" )</f>
        <v>0</v>
      </c>
    </row>
    <row r="91" spans="1:13" s="99" customFormat="1" x14ac:dyDescent="0.25">
      <c r="A91" s="189"/>
      <c r="B91" s="190">
        <v>83</v>
      </c>
      <c r="C91" s="191"/>
      <c r="D91" s="191"/>
      <c r="E91" s="191"/>
      <c r="F91" s="191"/>
      <c r="G91" s="192"/>
      <c r="H91" s="193"/>
      <c r="I91" s="194"/>
      <c r="J91" s="195" t="str">
        <f t="shared" si="4"/>
        <v/>
      </c>
      <c r="K91" s="195" t="str">
        <f t="shared" si="5"/>
        <v/>
      </c>
      <c r="L91" s="195" t="str">
        <f>IFERROR(  CHOOSE(  MATCH(  WEG_HM[[#This Row],[Eligibility Status]],  {"Full","Partial","None"},  0 ),  20, 10, 0 ), "" )</f>
        <v/>
      </c>
      <c r="M91" s="196">
        <f>IFERROR(  IF(  COUNTBLANK(  WEG_HM[[#This Row],[Provider Name]:[Estimated Total Fees]]  ) = 0,  L91 * H91,  0 ),  "" )</f>
        <v>0</v>
      </c>
    </row>
    <row r="92" spans="1:13" s="99" customFormat="1" x14ac:dyDescent="0.25">
      <c r="A92" s="189"/>
      <c r="B92" s="197">
        <v>84</v>
      </c>
      <c r="C92" s="191"/>
      <c r="D92" s="191"/>
      <c r="E92" s="191"/>
      <c r="F92" s="191"/>
      <c r="G92" s="192"/>
      <c r="H92" s="193"/>
      <c r="I92" s="194"/>
      <c r="J92" s="198" t="str">
        <f t="shared" si="4"/>
        <v/>
      </c>
      <c r="K92" s="198" t="str">
        <f t="shared" si="5"/>
        <v/>
      </c>
      <c r="L92" s="198" t="str">
        <f>IFERROR(  CHOOSE(  MATCH(  WEG_HM[[#This Row],[Eligibility Status]],  {"Full","Partial","None"},  0 ),  20, 10, 0 ), "" )</f>
        <v/>
      </c>
      <c r="M92" s="199">
        <f>IFERROR(  IF(  COUNTBLANK(  WEG_HM[[#This Row],[Provider Name]:[Estimated Total Fees]]  ) = 0,  L92 * H92,  0 ),  "" )</f>
        <v>0</v>
      </c>
    </row>
    <row r="93" spans="1:13" s="99" customFormat="1" x14ac:dyDescent="0.25">
      <c r="A93" s="189"/>
      <c r="B93" s="190">
        <v>85</v>
      </c>
      <c r="C93" s="191"/>
      <c r="D93" s="191"/>
      <c r="E93" s="191"/>
      <c r="F93" s="191"/>
      <c r="G93" s="192"/>
      <c r="H93" s="193"/>
      <c r="I93" s="194"/>
      <c r="J93" s="195" t="str">
        <f t="shared" si="4"/>
        <v/>
      </c>
      <c r="K93" s="195" t="str">
        <f t="shared" si="5"/>
        <v/>
      </c>
      <c r="L93" s="195" t="str">
        <f>IFERROR(  CHOOSE(  MATCH(  WEG_HM[[#This Row],[Eligibility Status]],  {"Full","Partial","None"},  0 ),  20, 10, 0 ), "" )</f>
        <v/>
      </c>
      <c r="M93" s="196">
        <f>IFERROR(  IF(  COUNTBLANK(  WEG_HM[[#This Row],[Provider Name]:[Estimated Total Fees]]  ) = 0,  L93 * H93,  0 ),  "" )</f>
        <v>0</v>
      </c>
    </row>
    <row r="94" spans="1:13" s="99" customFormat="1" x14ac:dyDescent="0.25">
      <c r="A94" s="189"/>
      <c r="B94" s="197">
        <v>86</v>
      </c>
      <c r="C94" s="191"/>
      <c r="D94" s="191"/>
      <c r="E94" s="191"/>
      <c r="F94" s="191"/>
      <c r="G94" s="192"/>
      <c r="H94" s="193"/>
      <c r="I94" s="194"/>
      <c r="J94" s="198" t="str">
        <f t="shared" si="4"/>
        <v/>
      </c>
      <c r="K94" s="198" t="str">
        <f t="shared" si="5"/>
        <v/>
      </c>
      <c r="L94" s="198" t="str">
        <f>IFERROR(  CHOOSE(  MATCH(  WEG_HM[[#This Row],[Eligibility Status]],  {"Full","Partial","None"},  0 ),  20, 10, 0 ), "" )</f>
        <v/>
      </c>
      <c r="M94" s="199">
        <f>IFERROR(  IF(  COUNTBLANK(  WEG_HM[[#This Row],[Provider Name]:[Estimated Total Fees]]  ) = 0,  L94 * H94,  0 ),  "" )</f>
        <v>0</v>
      </c>
    </row>
    <row r="95" spans="1:13" s="99" customFormat="1" x14ac:dyDescent="0.25">
      <c r="A95" s="189"/>
      <c r="B95" s="190">
        <v>87</v>
      </c>
      <c r="C95" s="191"/>
      <c r="D95" s="191"/>
      <c r="E95" s="191"/>
      <c r="F95" s="191"/>
      <c r="G95" s="192"/>
      <c r="H95" s="193"/>
      <c r="I95" s="194"/>
      <c r="J95" s="195" t="str">
        <f t="shared" si="4"/>
        <v/>
      </c>
      <c r="K95" s="195" t="str">
        <f t="shared" si="5"/>
        <v/>
      </c>
      <c r="L95" s="195" t="str">
        <f>IFERROR(  CHOOSE(  MATCH(  WEG_HM[[#This Row],[Eligibility Status]],  {"Full","Partial","None"},  0 ),  20, 10, 0 ), "" )</f>
        <v/>
      </c>
      <c r="M95" s="196">
        <f>IFERROR(  IF(  COUNTBLANK(  WEG_HM[[#This Row],[Provider Name]:[Estimated Total Fees]]  ) = 0,  L95 * H95,  0 ),  "" )</f>
        <v>0</v>
      </c>
    </row>
    <row r="96" spans="1:13" s="99" customFormat="1" x14ac:dyDescent="0.25">
      <c r="A96" s="189"/>
      <c r="B96" s="197">
        <v>88</v>
      </c>
      <c r="C96" s="191"/>
      <c r="D96" s="191"/>
      <c r="E96" s="191"/>
      <c r="F96" s="191"/>
      <c r="G96" s="192"/>
      <c r="H96" s="193"/>
      <c r="I96" s="194"/>
      <c r="J96" s="198" t="str">
        <f t="shared" si="4"/>
        <v/>
      </c>
      <c r="K96" s="198" t="str">
        <f t="shared" si="5"/>
        <v/>
      </c>
      <c r="L96" s="198" t="str">
        <f>IFERROR(  CHOOSE(  MATCH(  WEG_HM[[#This Row],[Eligibility Status]],  {"Full","Partial","None"},  0 ),  20, 10, 0 ), "" )</f>
        <v/>
      </c>
      <c r="M96" s="199">
        <f>IFERROR(  IF(  COUNTBLANK(  WEG_HM[[#This Row],[Provider Name]:[Estimated Total Fees]]  ) = 0,  L96 * H96,  0 ),  "" )</f>
        <v>0</v>
      </c>
    </row>
    <row r="97" spans="1:13" s="99" customFormat="1" x14ac:dyDescent="0.25">
      <c r="A97" s="189"/>
      <c r="B97" s="190">
        <v>89</v>
      </c>
      <c r="C97" s="191"/>
      <c r="D97" s="191"/>
      <c r="E97" s="191"/>
      <c r="F97" s="191"/>
      <c r="G97" s="192"/>
      <c r="H97" s="193"/>
      <c r="I97" s="194"/>
      <c r="J97" s="195" t="str">
        <f t="shared" si="4"/>
        <v/>
      </c>
      <c r="K97" s="195" t="str">
        <f t="shared" si="5"/>
        <v/>
      </c>
      <c r="L97" s="195" t="str">
        <f>IFERROR(  CHOOSE(  MATCH(  WEG_HM[[#This Row],[Eligibility Status]],  {"Full","Partial","None"},  0 ),  20, 10, 0 ), "" )</f>
        <v/>
      </c>
      <c r="M97" s="196">
        <f>IFERROR(  IF(  COUNTBLANK(  WEG_HM[[#This Row],[Provider Name]:[Estimated Total Fees]]  ) = 0,  L97 * H97,  0 ),  "" )</f>
        <v>0</v>
      </c>
    </row>
    <row r="98" spans="1:13" s="99" customFormat="1" x14ac:dyDescent="0.25">
      <c r="A98" s="189"/>
      <c r="B98" s="197">
        <v>90</v>
      </c>
      <c r="C98" s="191"/>
      <c r="D98" s="191"/>
      <c r="E98" s="191"/>
      <c r="F98" s="191"/>
      <c r="G98" s="192"/>
      <c r="H98" s="193"/>
      <c r="I98" s="194"/>
      <c r="J98" s="198" t="str">
        <f t="shared" si="4"/>
        <v/>
      </c>
      <c r="K98" s="198" t="str">
        <f t="shared" si="5"/>
        <v/>
      </c>
      <c r="L98" s="198" t="str">
        <f>IFERROR(  CHOOSE(  MATCH(  WEG_HM[[#This Row],[Eligibility Status]],  {"Full","Partial","None"},  0 ),  20, 10, 0 ), "" )</f>
        <v/>
      </c>
      <c r="M98" s="199">
        <f>IFERROR(  IF(  COUNTBLANK(  WEG_HM[[#This Row],[Provider Name]:[Estimated Total Fees]]  ) = 0,  L98 * H98,  0 ),  "" )</f>
        <v>0</v>
      </c>
    </row>
    <row r="99" spans="1:13" s="99" customFormat="1" x14ac:dyDescent="0.25">
      <c r="A99" s="189"/>
      <c r="B99" s="190">
        <v>91</v>
      </c>
      <c r="C99" s="191"/>
      <c r="D99" s="191"/>
      <c r="E99" s="191"/>
      <c r="F99" s="191"/>
      <c r="G99" s="192"/>
      <c r="H99" s="193"/>
      <c r="I99" s="194"/>
      <c r="J99" s="195" t="str">
        <f t="shared" si="4"/>
        <v/>
      </c>
      <c r="K99" s="195" t="str">
        <f t="shared" si="5"/>
        <v/>
      </c>
      <c r="L99" s="195" t="str">
        <f>IFERROR(  CHOOSE(  MATCH(  WEG_HM[[#This Row],[Eligibility Status]],  {"Full","Partial","None"},  0 ),  20, 10, 0 ), "" )</f>
        <v/>
      </c>
      <c r="M99" s="196">
        <f>IFERROR(  IF(  COUNTBLANK(  WEG_HM[[#This Row],[Provider Name]:[Estimated Total Fees]]  ) = 0,  L99 * H99,  0 ),  "" )</f>
        <v>0</v>
      </c>
    </row>
    <row r="100" spans="1:13" s="99" customFormat="1" x14ac:dyDescent="0.25">
      <c r="A100" s="189"/>
      <c r="B100" s="197">
        <v>92</v>
      </c>
      <c r="C100" s="191"/>
      <c r="D100" s="191"/>
      <c r="E100" s="191"/>
      <c r="F100" s="191"/>
      <c r="G100" s="192"/>
      <c r="H100" s="193"/>
      <c r="I100" s="194"/>
      <c r="J100" s="198" t="str">
        <f t="shared" si="4"/>
        <v/>
      </c>
      <c r="K100" s="198" t="str">
        <f t="shared" si="5"/>
        <v/>
      </c>
      <c r="L100" s="198" t="str">
        <f>IFERROR(  CHOOSE(  MATCH(  WEG_HM[[#This Row],[Eligibility Status]],  {"Full","Partial","None"},  0 ),  20, 10, 0 ), "" )</f>
        <v/>
      </c>
      <c r="M100" s="199">
        <f>IFERROR(  IF(  COUNTBLANK(  WEG_HM[[#This Row],[Provider Name]:[Estimated Total Fees]]  ) = 0,  L100 * H100,  0 ),  "" )</f>
        <v>0</v>
      </c>
    </row>
    <row r="101" spans="1:13" s="99" customFormat="1" x14ac:dyDescent="0.25">
      <c r="A101" s="189"/>
      <c r="B101" s="190">
        <v>93</v>
      </c>
      <c r="C101" s="191"/>
      <c r="D101" s="191"/>
      <c r="E101" s="191"/>
      <c r="F101" s="191"/>
      <c r="G101" s="192"/>
      <c r="H101" s="193"/>
      <c r="I101" s="194"/>
      <c r="J101" s="195" t="str">
        <f t="shared" si="4"/>
        <v/>
      </c>
      <c r="K101" s="195" t="str">
        <f t="shared" si="5"/>
        <v/>
      </c>
      <c r="L101" s="195" t="str">
        <f>IFERROR(  CHOOSE(  MATCH(  WEG_HM[[#This Row],[Eligibility Status]],  {"Full","Partial","None"},  0 ),  20, 10, 0 ), "" )</f>
        <v/>
      </c>
      <c r="M101" s="196">
        <f>IFERROR(  IF(  COUNTBLANK(  WEG_HM[[#This Row],[Provider Name]:[Estimated Total Fees]]  ) = 0,  L101 * H101,  0 ),  "" )</f>
        <v>0</v>
      </c>
    </row>
    <row r="102" spans="1:13" s="99" customFormat="1" x14ac:dyDescent="0.25">
      <c r="A102" s="189"/>
      <c r="B102" s="197">
        <v>94</v>
      </c>
      <c r="C102" s="191"/>
      <c r="D102" s="191"/>
      <c r="E102" s="191"/>
      <c r="F102" s="191"/>
      <c r="G102" s="192"/>
      <c r="H102" s="193"/>
      <c r="I102" s="194"/>
      <c r="J102" s="198" t="str">
        <f t="shared" si="4"/>
        <v/>
      </c>
      <c r="K102" s="198" t="str">
        <f t="shared" si="5"/>
        <v/>
      </c>
      <c r="L102" s="198" t="str">
        <f>IFERROR(  CHOOSE(  MATCH(  WEG_HM[[#This Row],[Eligibility Status]],  {"Full","Partial","None"},  0 ),  20, 10, 0 ), "" )</f>
        <v/>
      </c>
      <c r="M102" s="199">
        <f>IFERROR(  IF(  COUNTBLANK(  WEG_HM[[#This Row],[Provider Name]:[Estimated Total Fees]]  ) = 0,  L102 * H102,  0 ),  "" )</f>
        <v>0</v>
      </c>
    </row>
    <row r="103" spans="1:13" s="99" customFormat="1" x14ac:dyDescent="0.25">
      <c r="A103" s="189"/>
      <c r="B103" s="190">
        <v>95</v>
      </c>
      <c r="C103" s="191"/>
      <c r="D103" s="191"/>
      <c r="E103" s="191"/>
      <c r="F103" s="191"/>
      <c r="G103" s="192"/>
      <c r="H103" s="193"/>
      <c r="I103" s="194"/>
      <c r="J103" s="195" t="str">
        <f t="shared" si="4"/>
        <v/>
      </c>
      <c r="K103" s="195" t="str">
        <f t="shared" si="5"/>
        <v/>
      </c>
      <c r="L103" s="195" t="str">
        <f>IFERROR(  CHOOSE(  MATCH(  WEG_HM[[#This Row],[Eligibility Status]],  {"Full","Partial","None"},  0 ),  20, 10, 0 ), "" )</f>
        <v/>
      </c>
      <c r="M103" s="196">
        <f>IFERROR(  IF(  COUNTBLANK(  WEG_HM[[#This Row],[Provider Name]:[Estimated Total Fees]]  ) = 0,  L103 * H103,  0 ),  "" )</f>
        <v>0</v>
      </c>
    </row>
    <row r="104" spans="1:13" s="99" customFormat="1" x14ac:dyDescent="0.25">
      <c r="A104" s="189"/>
      <c r="B104" s="197">
        <v>96</v>
      </c>
      <c r="C104" s="191"/>
      <c r="D104" s="191"/>
      <c r="E104" s="191"/>
      <c r="F104" s="191"/>
      <c r="G104" s="192"/>
      <c r="H104" s="193"/>
      <c r="I104" s="194"/>
      <c r="J104" s="198" t="str">
        <f t="shared" si="4"/>
        <v/>
      </c>
      <c r="K104" s="198" t="str">
        <f t="shared" si="5"/>
        <v/>
      </c>
      <c r="L104" s="198" t="str">
        <f>IFERROR(  CHOOSE(  MATCH(  WEG_HM[[#This Row],[Eligibility Status]],  {"Full","Partial","None"},  0 ),  20, 10, 0 ), "" )</f>
        <v/>
      </c>
      <c r="M104" s="199">
        <f>IFERROR(  IF(  COUNTBLANK(  WEG_HM[[#This Row],[Provider Name]:[Estimated Total Fees]]  ) = 0,  L104 * H104,  0 ),  "" )</f>
        <v>0</v>
      </c>
    </row>
    <row r="105" spans="1:13" s="99" customFormat="1" x14ac:dyDescent="0.25">
      <c r="A105" s="189"/>
      <c r="B105" s="190">
        <v>97</v>
      </c>
      <c r="C105" s="191"/>
      <c r="D105" s="191"/>
      <c r="E105" s="191"/>
      <c r="F105" s="191"/>
      <c r="G105" s="192"/>
      <c r="H105" s="193"/>
      <c r="I105" s="194"/>
      <c r="J105" s="195" t="str">
        <f t="shared" ref="J105:J108" si="6">IFERROR(  ROUNDDOWN(  I105 / H105,  2 ),  "" )</f>
        <v/>
      </c>
      <c r="K105" s="195" t="str">
        <f t="shared" ref="K105:K108" si="7">IF( F105 = "Only own children", "None",
IF( OR( G105 = "", I105 = "" ),  "",  IF( AND( G105 &lt;&gt; "",  I105 &lt;&gt; "" ),
IF( AND( G105 = "6 or more", J105 &lt;= WEG_HM_FULL_THRESH ), "Full",
IF( AND( G105 = "Less than 6", J105 &lt;= WEG_HM_PART_THRESH ), "Partial", "None" )))))</f>
        <v/>
      </c>
      <c r="L105" s="195" t="str">
        <f>IFERROR(  CHOOSE(  MATCH(  WEG_HM[[#This Row],[Eligibility Status]],  {"Full","Partial","None"},  0 ),  20, 10, 0 ), "" )</f>
        <v/>
      </c>
      <c r="M105" s="196">
        <f>IFERROR(  IF(  COUNTBLANK(  WEG_HM[[#This Row],[Provider Name]:[Estimated Total Fees]]  ) = 0,  L105 * H105,  0 ),  "" )</f>
        <v>0</v>
      </c>
    </row>
    <row r="106" spans="1:13" s="99" customFormat="1" x14ac:dyDescent="0.25">
      <c r="A106" s="189"/>
      <c r="B106" s="197">
        <v>98</v>
      </c>
      <c r="C106" s="191"/>
      <c r="D106" s="191"/>
      <c r="E106" s="191"/>
      <c r="F106" s="191"/>
      <c r="G106" s="192"/>
      <c r="H106" s="193"/>
      <c r="I106" s="194"/>
      <c r="J106" s="198" t="str">
        <f t="shared" si="6"/>
        <v/>
      </c>
      <c r="K106" s="198" t="str">
        <f t="shared" si="7"/>
        <v/>
      </c>
      <c r="L106" s="198" t="str">
        <f>IFERROR(  CHOOSE(  MATCH(  WEG_HM[[#This Row],[Eligibility Status]],  {"Full","Partial","None"},  0 ),  20, 10, 0 ), "" )</f>
        <v/>
      </c>
      <c r="M106" s="199">
        <f>IFERROR(  IF(  COUNTBLANK(  WEG_HM[[#This Row],[Provider Name]:[Estimated Total Fees]]  ) = 0,  L106 * H106,  0 ),  "" )</f>
        <v>0</v>
      </c>
    </row>
    <row r="107" spans="1:13" s="99" customFormat="1" x14ac:dyDescent="0.25">
      <c r="A107" s="189"/>
      <c r="B107" s="190">
        <v>99</v>
      </c>
      <c r="C107" s="191"/>
      <c r="D107" s="191"/>
      <c r="E107" s="191"/>
      <c r="F107" s="191"/>
      <c r="G107" s="192"/>
      <c r="H107" s="193"/>
      <c r="I107" s="194"/>
      <c r="J107" s="195" t="str">
        <f t="shared" si="6"/>
        <v/>
      </c>
      <c r="K107" s="195" t="str">
        <f t="shared" si="7"/>
        <v/>
      </c>
      <c r="L107" s="195" t="str">
        <f>IFERROR(  CHOOSE(  MATCH(  WEG_HM[[#This Row],[Eligibility Status]],  {"Full","Partial","None"},  0 ),  20, 10, 0 ), "" )</f>
        <v/>
      </c>
      <c r="M107" s="196">
        <f>IFERROR(  IF(  COUNTBLANK(  WEG_HM[[#This Row],[Provider Name]:[Estimated Total Fees]]  ) = 0,  L107 * H107,  0 ),  "" )</f>
        <v>0</v>
      </c>
    </row>
    <row r="108" spans="1:13" s="99" customFormat="1" x14ac:dyDescent="0.25">
      <c r="A108" s="189"/>
      <c r="B108" s="197">
        <v>100</v>
      </c>
      <c r="C108" s="191"/>
      <c r="D108" s="191"/>
      <c r="E108" s="191"/>
      <c r="F108" s="191"/>
      <c r="G108" s="192"/>
      <c r="H108" s="193"/>
      <c r="I108" s="194"/>
      <c r="J108" s="198" t="str">
        <f t="shared" si="6"/>
        <v/>
      </c>
      <c r="K108" s="198" t="str">
        <f t="shared" si="7"/>
        <v/>
      </c>
      <c r="L108" s="198" t="str">
        <f>IFERROR(  CHOOSE(  MATCH(  WEG_HM[[#This Row],[Eligibility Status]],  {"Full","Partial","None"},  0 ),  20, 10, 0 ), "" )</f>
        <v/>
      </c>
      <c r="M108" s="199">
        <f>IFERROR(  IF(  COUNTBLANK(  WEG_HM[[#This Row],[Provider Name]:[Estimated Total Fees]]  ) = 0,  L108 * H108,  0 ),  "" )</f>
        <v>0</v>
      </c>
    </row>
    <row r="109" spans="1:13" x14ac:dyDescent="0.25">
      <c r="B109" s="204"/>
      <c r="C109" s="161"/>
      <c r="D109" s="161"/>
      <c r="E109" s="161"/>
      <c r="F109" s="161"/>
      <c r="G109" s="161"/>
      <c r="H109" s="161"/>
      <c r="I109" s="161"/>
      <c r="J109" s="161"/>
      <c r="K109" s="161"/>
      <c r="L109" s="161"/>
      <c r="M109" s="205"/>
    </row>
    <row r="110" spans="1:13" x14ac:dyDescent="0.25">
      <c r="A110" s="189"/>
      <c r="B110" s="104"/>
      <c r="C110" s="228"/>
      <c r="D110" s="228"/>
      <c r="E110" s="228"/>
      <c r="F110" s="228"/>
      <c r="G110" s="229"/>
      <c r="H110" s="206"/>
      <c r="I110" s="207"/>
      <c r="J110" s="208"/>
      <c r="K110" s="209" t="s">
        <v>71</v>
      </c>
      <c r="L110" s="210">
        <f>COUNTIF(WEG_HM[Eligibility Status],"Partial")</f>
        <v>0</v>
      </c>
      <c r="M110" s="211">
        <f>SUMIF(WEG_HM[Eligibility Status],"Partial",WEG_HM[Maximum Grant Transfer])</f>
        <v>0</v>
      </c>
    </row>
    <row r="111" spans="1:13" x14ac:dyDescent="0.25">
      <c r="A111" s="189"/>
      <c r="B111" s="230"/>
      <c r="C111" s="231" t="s">
        <v>8</v>
      </c>
      <c r="D111" s="231"/>
      <c r="E111" s="231"/>
      <c r="F111" s="231"/>
      <c r="G111" s="232"/>
      <c r="H111" s="206"/>
      <c r="I111" s="212"/>
      <c r="J111" s="213"/>
      <c r="K111" s="214" t="s">
        <v>72</v>
      </c>
      <c r="L111" s="215">
        <f>COUNTIF(WEG_HM[Eligibility Status],"Full")</f>
        <v>0</v>
      </c>
      <c r="M111" s="216">
        <f>SUMIF(WEG_HM[Eligibility Status],"Full",WEG_HM[Maximum Grant Transfer])</f>
        <v>0</v>
      </c>
    </row>
    <row r="112" spans="1:13" ht="14.45" customHeight="1" x14ac:dyDescent="0.25">
      <c r="A112" s="189"/>
      <c r="B112" s="107"/>
      <c r="C112" s="347" t="s">
        <v>109</v>
      </c>
      <c r="D112" s="347"/>
      <c r="E112" s="347"/>
      <c r="F112" s="347"/>
      <c r="G112" s="233"/>
      <c r="H112" s="206"/>
      <c r="I112" s="212"/>
      <c r="J112" s="213"/>
      <c r="K112" s="214" t="s">
        <v>51</v>
      </c>
      <c r="L112" s="217">
        <f>SUM(L110:L111)</f>
        <v>0</v>
      </c>
      <c r="M112" s="218">
        <f>SUM(M110:M111)</f>
        <v>0</v>
      </c>
    </row>
    <row r="113" spans="1:13" x14ac:dyDescent="0.25">
      <c r="A113" s="189"/>
      <c r="B113" s="107"/>
      <c r="C113" s="347"/>
      <c r="D113" s="347"/>
      <c r="E113" s="347"/>
      <c r="F113" s="347"/>
      <c r="G113" s="233"/>
      <c r="H113" s="206"/>
      <c r="I113" s="212"/>
      <c r="J113" s="213"/>
      <c r="K113" s="214" t="s">
        <v>52</v>
      </c>
      <c r="L113" s="219"/>
      <c r="M113" s="220">
        <f>L112*50</f>
        <v>0</v>
      </c>
    </row>
    <row r="114" spans="1:13" x14ac:dyDescent="0.25">
      <c r="A114" s="189"/>
      <c r="B114" s="107"/>
      <c r="C114" s="347"/>
      <c r="D114" s="347"/>
      <c r="E114" s="347"/>
      <c r="F114" s="347"/>
      <c r="G114" s="233"/>
      <c r="H114" s="206"/>
      <c r="I114" s="221"/>
      <c r="J114" s="221"/>
      <c r="K114" s="222" t="s">
        <v>53</v>
      </c>
      <c r="L114" s="223"/>
      <c r="M114" s="224">
        <f>SUM(M112:M113)</f>
        <v>0</v>
      </c>
    </row>
    <row r="115" spans="1:13" x14ac:dyDescent="0.25">
      <c r="B115" s="107"/>
      <c r="C115" s="234"/>
      <c r="D115" s="234"/>
      <c r="E115" s="234"/>
      <c r="F115" s="234"/>
      <c r="G115" s="233"/>
      <c r="H115" s="103"/>
      <c r="I115" s="122"/>
      <c r="J115" s="122"/>
      <c r="K115" s="225"/>
      <c r="L115" s="226"/>
      <c r="M115" s="227"/>
    </row>
    <row r="116" spans="1:13" x14ac:dyDescent="0.25">
      <c r="B116" s="107"/>
      <c r="C116" s="235" t="s">
        <v>19</v>
      </c>
      <c r="D116" s="237"/>
      <c r="E116" s="240"/>
      <c r="F116" s="240"/>
      <c r="G116" s="233"/>
      <c r="I116" s="348"/>
      <c r="J116" s="349"/>
      <c r="K116" s="349"/>
      <c r="L116" s="349"/>
      <c r="M116" s="350"/>
    </row>
    <row r="117" spans="1:13" x14ac:dyDescent="0.25">
      <c r="B117" s="107"/>
      <c r="C117" s="236" t="s">
        <v>29</v>
      </c>
      <c r="D117" s="238"/>
      <c r="E117" s="240"/>
      <c r="F117" s="240"/>
      <c r="G117" s="109"/>
      <c r="I117" s="351"/>
      <c r="J117" s="352"/>
      <c r="K117" s="352"/>
      <c r="L117" s="352"/>
      <c r="M117" s="353"/>
    </row>
    <row r="118" spans="1:13" x14ac:dyDescent="0.25">
      <c r="B118" s="107"/>
      <c r="C118" s="236" t="s">
        <v>30</v>
      </c>
      <c r="D118" s="239"/>
      <c r="E118" s="241"/>
      <c r="F118" s="241"/>
      <c r="G118" s="109"/>
      <c r="I118" s="351"/>
      <c r="J118" s="352"/>
      <c r="K118" s="352"/>
      <c r="L118" s="352"/>
      <c r="M118" s="353"/>
    </row>
    <row r="119" spans="1:13" x14ac:dyDescent="0.25">
      <c r="B119" s="119"/>
      <c r="C119" s="126"/>
      <c r="D119" s="126"/>
      <c r="E119" s="126"/>
      <c r="F119" s="126"/>
      <c r="G119" s="121"/>
      <c r="I119" s="354"/>
      <c r="J119" s="355"/>
      <c r="K119" s="355"/>
      <c r="L119" s="355"/>
      <c r="M119" s="356"/>
    </row>
    <row r="120" spans="1:13" x14ac:dyDescent="0.25">
      <c r="I120" s="98"/>
      <c r="J120" s="98"/>
      <c r="K120" s="98"/>
    </row>
    <row r="121" spans="1:13" x14ac:dyDescent="0.25">
      <c r="I121" s="98"/>
      <c r="J121" s="98"/>
      <c r="K121" s="98"/>
    </row>
  </sheetData>
  <sheetProtection algorithmName="SHA-512" hashValue="vzBw37cICIvZnuOY9LKMCYO1WCVRMg/OhOJfw+aNLhX8pwjVzAASxoDJQOdgQyDp6LG9vOnIQZ5bLJe6uU5TCg==" saltValue="xnFLSv5Pzi0myKwOr/R8cg==" spinCount="100000" sheet="1"/>
  <dataConsolidate link="1"/>
  <mergeCells count="4">
    <mergeCell ref="C112:F114"/>
    <mergeCell ref="I116:M119"/>
    <mergeCell ref="B2:M2"/>
    <mergeCell ref="B6:M6"/>
  </mergeCells>
  <conditionalFormatting sqref="A7:N109 A6:B6 N6 H110:N115 B110:F111 B120:G120 B115:F119 H116:I116 N124:N126 I122:M124 A110:A126 H122:H126 B127:G128 G110:G119 B112:C112 B113:B114 A1:N5">
    <cfRule type="expression" dxfId="17" priority="3">
      <formula>AND(CELL("protect",A1), Show_Locked = 1)</formula>
    </cfRule>
  </conditionalFormatting>
  <conditionalFormatting sqref="J110:J113">
    <cfRule type="expression" dxfId="16" priority="4">
      <formula>AND(#REF!&lt;&gt;"",$I110="")</formula>
    </cfRule>
  </conditionalFormatting>
  <conditionalFormatting sqref="B9:I108">
    <cfRule type="expression" dxfId="15" priority="2">
      <formula>AND(COUNTBLANK($B9:$I9)&gt;0,COUNTBLANK($B9:$I9)&lt;7)</formula>
    </cfRule>
  </conditionalFormatting>
  <dataValidations count="11">
    <dataValidation operator="lessThanOrEqual" allowBlank="1" showInputMessage="1" showErrorMessage="1" sqref="J110:J113 I9:J108" xr:uid="{00000000-0002-0000-0400-000000000000}"/>
    <dataValidation allowBlank="1" showInputMessage="1" showErrorMessage="1" prompt="Provide the # of days worked for the calendar year._x000a_There are 253 non-holiday weekdays in 2022." sqref="H8" xr:uid="{00000000-0002-0000-0400-000001000000}"/>
    <dataValidation type="whole" allowBlank="1" showInputMessage="1" showErrorMessage="1" sqref="H9:H108" xr:uid="{00000000-0002-0000-0400-000002000000}">
      <formula1>0</formula1>
      <formula2>366</formula2>
    </dataValidation>
    <dataValidation allowBlank="1" showInputMessage="1" showErrorMessage="1" prompt="Please select the typical amount of hours the provider operates each day." sqref="G8" xr:uid="{00000000-0002-0000-0400-000003000000}"/>
    <dataValidation allowBlank="1" showInputMessage="1" showErrorMessage="1" prompt="Provide the estimated child care fees received for the calendar year, excluding Home Child Care Enhancement Grant amounts." sqref="I8" xr:uid="{00000000-0002-0000-0400-000004000000}"/>
    <dataValidation type="list" operator="greaterThan" allowBlank="1" showInputMessage="1" showErrorMessage="1" sqref="G9:G108" xr:uid="{00000000-0002-0000-0400-000005000000}">
      <formula1>"6 or more,Less than 6"</formula1>
    </dataValidation>
    <dataValidation type="list" allowBlank="1" showInputMessage="1" showErrorMessage="1" sqref="F9:F108" xr:uid="{00000000-0002-0000-0400-000006000000}">
      <formula1>"One or more excluding own,Only own children"</formula1>
    </dataValidation>
    <dataValidation allowBlank="1" showInputMessage="1" showErrorMessage="1" prompt="Confirm whether services are provided to one child or more, excluding providers own children, or not." sqref="F8" xr:uid="{00000000-0002-0000-0400-000007000000}"/>
    <dataValidation allowBlank="1" showInputMessage="1" showErrorMessage="1" prompt="Comments" sqref="I116" xr:uid="{00000000-0002-0000-0400-000008000000}"/>
    <dataValidation allowBlank="1" showInputMessage="1" showErrorMessage="1" prompt="Please indicate it the provider works only with your agency, or if they work with multiple agencies.  Please also note the other agencies the provider works for in the comments section." sqref="E8" xr:uid="{00000000-0002-0000-0400-000009000000}"/>
    <dataValidation type="list" allowBlank="1" showInputMessage="1" showErrorMessage="1" sqref="E9:E108" xr:uid="{00000000-0002-0000-0400-00000A000000}">
      <formula1>"Only this agency, Multiple agencies"</formula1>
    </dataValidation>
  </dataValidations>
  <printOptions horizontalCentered="1"/>
  <pageMargins left="0.25" right="0.25" top="1.25" bottom="0.5" header="0.3" footer="0.3"/>
  <pageSetup paperSize="5" scale="88" fitToHeight="0" orientation="landscape" blackAndWhite="1" r:id="rId1"/>
  <headerFooter>
    <oddHeader>&amp;C&amp;G</oddHeader>
    <oddFooter>Page &amp;P of &amp;N</oddFooter>
  </headerFooter>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J o E A A B Q S w M E F A A C A A g A g l U 0 V M 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g l U 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J V N F Q Y a D / 1 k Q E A A M Y G A A A T A B w A R m 9 y b X V s Y X M v U 2 V j d G l v b j E u b S C i G A A o o B Q A A A A A A A A A A A A A A A A A A A A A A A A A A A D t l M F O g 0 A Q h u 8 k v M M G L z Q h j b t r q 6 T x R O p R Y 2 n i w X i g d B R S Y J t l 0 T a N 7 + 7 C a n Z U 9 g F M 5 N I / M 7 P z M f + w b S F X p W h I a n 7 p w v d 8 r y 0 y C V t y 3 4 E 8 U n J N K l C + R / S T i k 7 m o C P L Q w 7 V N O m k h E Y 9 C L n b C L E L J 5 E p O w t u y k p B 3 2 M l 3 t p A H 1 h n m w q m K V S a 0 8 d C 0 y o i k O U F C R 9 v s x q e d F 2 Q l g p o I h o V T G y 7 5 W G f N V v d r k 9 o o u 1 o M o N O R N X V T f g T H p H g 6 1 R E T o G p o i b c S 2 Y l t / L C y p m V c y s v r b y y M r a S n i O N e B Q B K S J S h K S I S R G U I i p F W I q 4 D H E Z n h N x G e I y x G W I y x C X I S 5 D X I a 4 H H E 5 4 n J s M O J y x O W I y + f B + / + i / s i i 7 B V d Q S 1 e 9 Z 2 7 U w V I Y i p + 3 f z P c D h y o 6 O R j c / G 9 0 U d P s c O P 2 c O f 2 K H D 8 O 8 / R 8 S n i 8 p s u Z F v + / 6 u A c 7 1 l p m T f s s Z G 2 O 9 s l + u n E z o h O e U e l a o u C g 0 N c + c 8 R j R 5 y 6 G g 2 + j C Z c r Z i r F X O 9 F H M x m I v B X Y z B 8 u + J w X 8 c f J / 4 X t m M r m P x A V B L A Q I t A B Q A A g A I A I J V N F T G r a w E p w A A A P g A A A A S A A A A A A A A A A A A A A A A A A A A A A B D b 2 5 m a W c v U G F j a 2 F n Z S 5 4 b W x Q S w E C L Q A U A A I A C A C C V T R U D 8 r p q 6 Q A A A D p A A A A E w A A A A A A A A A A A A A A A A D z A A A A W 0 N v b n R l b n R f V H l w Z X N d L n h t b F B L A Q I t A B Q A A g A I A I J V N F Q Y a D / 1 k Q E A A M Y G A A A T A A A A A A A A A A A A A A A A A O Q B A A B G b 3 J t d W x h c y 9 T Z W N 0 a W 9 u M S 5 t U E s F B g A A A A A D A A M A w g A A A M I 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g G A A A A A A A A x g Y 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R d W V y e T E 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A x L T I w V D E 1 O j A x O j Q z L j Y 5 N D U 4 M j F a 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R d W V y e T E v R m l s d G V y Z W Q l M j B S b 3 d z P C 9 J d G V t U G F 0 a D 4 8 L 0 l 0 Z W 1 M b 2 N h d G l v b j 4 8 U 3 R h Y m x l R W 5 0 c m l l c y A v P j w v S X R l b T 4 8 S X R l b T 4 8 S X R l b U x v Y 2 F 0 a W 9 u P j x J d G V t V H l w Z T 5 G b 3 J t d W x h P C 9 J d G V t V H l w Z T 4 8 S X R l b V B h d G g + U 2 V j d G l v b j E v U X V l c n k x L 0 V 4 c G F u Z G V k J T I w Q 2 9 u d G V u d D w v S X R l b V B h d G g + P C 9 J d G V t T G 9 j Y X R p b 2 4 + P F N 0 Y W J s Z U V u d H J p Z X M g L z 4 8 L 0 l 0 Z W 0 + P E l 0 Z W 0 + P E l 0 Z W 1 M b 2 N h d G l v b j 4 8 S X R l b V R 5 c G U + R m 9 y b X V s Y T w v S X R l b V R 5 c G U + P E l 0 Z W 1 Q Y X R o P l N l Y 3 R p b 2 4 x L 1 F 1 Z X J 5 M S 9 S Z W 1 v d m V k J T I w T 3 R o Z X I l M j B D b 2 x 1 b W 5 z P C 9 J d G V t U G F 0 a D 4 8 L 0 l 0 Z W 1 M b 2 N h d G l v b j 4 8 U 3 R h Y m x l R W 5 0 c m l l c y A v P j w v S X R l b T 4 8 S X R l b T 4 8 S X R l b U x v Y 2 F 0 a W 9 u P j x J d G V t V H l w Z T 5 G b 3 J t d W x h P C 9 J d G V t V H l w Z T 4 8 S X R l b V B h d G g + U 2 V j d G l v b j E v U X V l c n k x L 0 N o Y W 5 n Z W Q l M j B U e X B l P C 9 J d G V t U G F 0 a D 4 8 L 0 l 0 Z W 1 M b 2 N h d G l v b j 4 8 U 3 R h Y m x l R W 5 0 c m l l c y A v P j w v S X R l b T 4 8 L 0 l 0 Z W 1 z P j w v T G 9 j Y W x Q Y W N r Y W d l T W V 0 Y W R h d G F G a W x l P h Y A A A B Q S w U G A A A A A A A A A A A A A A A A A A A A A A A A 2 g A A A A E A A A D Q j J 3 f A R X R E Y x 6 A M B P w p f r A Q A A A H Y o / g z z 1 n F N s b s C 2 q m C G N c A A A A A A g A A A A A A A 2 Y A A M A A A A A Q A A A A A r N 7 O y K g 2 s S k N Y R K 3 7 x 1 + A A A A A A E g A A A o A A A A B A A A A D b / Y D O Z / d W j j x 0 p x G B Y 2 F y U A A A A E f L B 3 / 9 r n X M / I B K 0 t r Y 7 p + L o u 9 G 1 8 d x w m G h j V H Q Q t v w t k n o 5 J e W q 3 0 i 4 / A o D e s m q b t 8 B V e 2 c R n a z n I w F V n S d d r X 7 P J q 0 m T Q d 3 w x S x e B u i M j F A A A A N P 6 I P S K w F 2 Q F u 1 E R C / t T k f y k a 5 J < / 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025C9BA9E6AE34399C53C97CE6DEF05" ma:contentTypeVersion="5" ma:contentTypeDescription="Create a new document." ma:contentTypeScope="" ma:versionID="a59a88de57a82fb124ffcc7e8db83e23">
  <xsd:schema xmlns:xsd="http://www.w3.org/2001/XMLSchema" xmlns:xs="http://www.w3.org/2001/XMLSchema" xmlns:p="http://schemas.microsoft.com/office/2006/metadata/properties" xmlns:ns2="16e9b526-c48d-41ac-964f-f425ea90cc9a" targetNamespace="http://schemas.microsoft.com/office/2006/metadata/properties" ma:root="true" ma:fieldsID="0cb9fb240f2fb77aa1cdf514e21a2924" ns2:_="">
    <xsd:import namespace="16e9b526-c48d-41ac-964f-f425ea90cc9a"/>
    <xsd:element name="properties">
      <xsd:complexType>
        <xsd:sequence>
          <xsd:element name="documentManagement">
            <xsd:complexType>
              <xsd:all>
                <xsd:element ref="ns2:Program" minOccurs="0"/>
                <xsd:element ref="ns2:Month" minOccurs="0"/>
                <xsd:element ref="ns2:Notes0" minOccurs="0"/>
                <xsd:element ref="ns2:Month0" minOccurs="0"/>
                <xsd:element ref="ns2: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9b526-c48d-41ac-964f-f425ea90cc9a" elementFormDefault="qualified">
    <xsd:import namespace="http://schemas.microsoft.com/office/2006/documentManagement/types"/>
    <xsd:import namespace="http://schemas.microsoft.com/office/infopath/2007/PartnerControls"/>
    <xsd:element name="Program" ma:index="8" nillable="true" ma:displayName="Agency" ma:internalName="Program">
      <xsd:simpleType>
        <xsd:restriction base="dms:Text">
          <xsd:maxLength value="255"/>
        </xsd:restriction>
      </xsd:simpleType>
    </xsd:element>
    <xsd:element name="Month" ma:index="9" nillable="true" ma:displayName="Month" ma:internalName="Month">
      <xsd:simpleType>
        <xsd:restriction base="dms:Text">
          <xsd:maxLength value="255"/>
        </xsd:restriction>
      </xsd:simpleType>
    </xsd:element>
    <xsd:element name="Notes0" ma:index="10" nillable="true" ma:displayName="Notes" ma:internalName="Notes0">
      <xsd:simpleType>
        <xsd:restriction base="dms:Text">
          <xsd:maxLength value="255"/>
        </xsd:restriction>
      </xsd:simpleType>
    </xsd:element>
    <xsd:element name="Month0" ma:index="11" nillable="true" ma:displayName="Year" ma:internalName="Month0">
      <xsd:simpleType>
        <xsd:restriction base="dms:Text">
          <xsd:maxLength value="255"/>
        </xsd:restriction>
      </xsd:simpleType>
    </xsd:element>
    <xsd:element name="Document" ma:index="12" nillable="true" ma:displayName="Document" ma:internalName="Docu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nth xmlns="16e9b526-c48d-41ac-964f-f425ea90cc9a">February</Month>
    <Month0 xmlns="16e9b526-c48d-41ac-964f-f425ea90cc9a" xsi:nil="true"/>
    <Document xmlns="16e9b526-c48d-41ac-964f-f425ea90cc9a" xsi:nil="true"/>
    <Notes0 xmlns="16e9b526-c48d-41ac-964f-f425ea90cc9a" xsi:nil="true"/>
    <Program xmlns="16e9b526-c48d-41ac-964f-f425ea90cc9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5727DB-E519-41E3-9D01-B831A65BB990}">
  <ds:schemaRefs>
    <ds:schemaRef ds:uri="http://schemas.microsoft.com/DataMashup"/>
  </ds:schemaRefs>
</ds:datastoreItem>
</file>

<file path=customXml/itemProps2.xml><?xml version="1.0" encoding="utf-8"?>
<ds:datastoreItem xmlns:ds="http://schemas.openxmlformats.org/officeDocument/2006/customXml" ds:itemID="{C81B33B4-B61E-4195-A56F-A5F0E138A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9b526-c48d-41ac-964f-f425ea90cc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846F38-C7E6-4302-AAAF-7C7C290FD47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6e9b526-c48d-41ac-964f-f425ea90cc9a"/>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FEE3EBE3-7C74-4BE8-B15E-2FEA0D060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Overview</vt:lpstr>
      <vt:lpstr>Centre-Based Agency Info</vt:lpstr>
      <vt:lpstr>Centre-Based Agency Worksheet</vt:lpstr>
      <vt:lpstr>Home Agency Info</vt:lpstr>
      <vt:lpstr>Home Agency Worksheet</vt:lpstr>
      <vt:lpstr>'Centre-Based Agency Info'!Print_Area</vt:lpstr>
      <vt:lpstr>'Centre-Based Agency Worksheet'!Print_Area</vt:lpstr>
      <vt:lpstr>'Home Agency Info'!Print_Area</vt:lpstr>
      <vt:lpstr>'Home Agency Worksheet'!Print_Area</vt:lpstr>
      <vt:lpstr>Overview!Print_Area</vt:lpstr>
      <vt:lpstr>'Centre-Based Agency Info'!Print_Titles</vt:lpstr>
      <vt:lpstr>'Centre-Based Agency Worksheet'!Print_Titles</vt:lpstr>
      <vt:lpstr>'Home Agency Info'!Print_Titles</vt:lpstr>
      <vt:lpstr>'Home Agency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Razor</dc:creator>
  <cp:lastModifiedBy>Jennifer Roussy</cp:lastModifiedBy>
  <cp:lastPrinted>2022-04-27T16:05:36Z</cp:lastPrinted>
  <dcterms:created xsi:type="dcterms:W3CDTF">2011-12-06T01:19:45Z</dcterms:created>
  <dcterms:modified xsi:type="dcterms:W3CDTF">2024-01-16T19:33:24Z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0x010100A025C9BA9E6AE34399C53C97CE6DEF05</vt:lpwstr>
  </property>
  <property fmtid="{D5CDD505-2E9C-101B-9397-08002B2CF9AE}" pid="4" name="Order">
    <vt:r8>300900</vt:r8>
  </property>
  <property fmtid="{D5CDD505-2E9C-101B-9397-08002B2CF9AE}" pid="5" name="Notes1">
    <vt:lpwstr>Financial Reporting Requirements for Child Care and Special Needs Resourcing v2</vt:lpwstr>
  </property>
  <property fmtid="{D5CDD505-2E9C-101B-9397-08002B2CF9AE}" pid="6" name="Month">
    <vt:lpwstr>January</vt:lpwstr>
  </property>
  <property fmtid="{D5CDD505-2E9C-101B-9397-08002B2CF9AE}" pid="7" name="Program">
    <vt:lpwstr>Child Care, Special Needs Resourcing, EarlyON, One Time Funding Allocations</vt:lpwstr>
  </property>
  <property fmtid="{D5CDD505-2E9C-101B-9397-08002B2CF9AE}" pid="8" name="Tags">
    <vt:lpwstr>Financial Reporting Requirements v2</vt:lpwstr>
  </property>
  <property fmtid="{D5CDD505-2E9C-101B-9397-08002B2CF9AE}" pid="9" name="Doc Type">
    <vt:lpwstr>Spreadsheet</vt:lpwstr>
  </property>
  <property fmtid="{D5CDD505-2E9C-101B-9397-08002B2CF9AE}" pid="10" name="Jet Reports Function Literals">
    <vt:lpwstr>,	;	,	{	}	[@[{0}]]	1033	1033</vt:lpwstr>
  </property>
</Properties>
</file>