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codeName="ThisWorkbook"/>
  <mc:AlternateContent xmlns:mc="http://schemas.openxmlformats.org/markup-compatibility/2006">
    <mc:Choice Requires="x15">
      <x15ac:absPath xmlns:x15ac="http://schemas.microsoft.com/office/spreadsheetml/2010/11/ac" url="C:\Users\roussyj\Desktop\"/>
    </mc:Choice>
  </mc:AlternateContent>
  <xr:revisionPtr revIDLastSave="0" documentId="8_{FD71BA4D-F456-4735-8A7A-9ED7EC38C8FF}" xr6:coauthVersionLast="47" xr6:coauthVersionMax="47" xr10:uidLastSave="{00000000-0000-0000-0000-000000000000}"/>
  <bookViews>
    <workbookView xWindow="28680" yWindow="780" windowWidth="29040" windowHeight="15840" tabRatio="853" xr2:uid="{00000000-000D-0000-FFFF-FFFF00000000}"/>
  </bookViews>
  <sheets>
    <sheet name="Aperçu" sheetId="174" r:id="rId1"/>
    <sheet name="Info - Programmes agréés" sheetId="165" r:id="rId2"/>
    <sheet name="Données - Programmes agréés" sheetId="168" r:id="rId3"/>
    <sheet name="Info - Milieu familial" sheetId="171" r:id="rId4"/>
    <sheet name="Données - Milieu familial" sheetId="173" r:id="rId5"/>
  </sheets>
  <definedNames>
    <definedName name="_xlnm._FilterDatabase" localSheetId="4" hidden="1">'Données - Milieu familial'!$A$8:$M$108</definedName>
    <definedName name="_xlnm._FilterDatabase" localSheetId="2" hidden="1">'Données - Programmes agréés'!$A$9:$P$109</definedName>
    <definedName name="FTE_Hrs">1754.5</definedName>
    <definedName name="_xlnm.Print_Area" localSheetId="0">Aperçu!$A$1:$J$47</definedName>
    <definedName name="_xlnm.Print_Area" localSheetId="4">'Données - Milieu familial'!$B$2:$M$119</definedName>
    <definedName name="_xlnm.Print_Area" localSheetId="2">'Données - Programmes agréés'!$B$2:$P$136</definedName>
    <definedName name="_xlnm.Print_Area" localSheetId="3">'Info - Milieu familial'!$B$2:$E$46</definedName>
    <definedName name="_xlnm.Print_Area" localSheetId="1">'Info - Programmes agréés'!$B$2:$H$85</definedName>
    <definedName name="_xlnm.Print_Titles" localSheetId="4">'Données - Milieu familial'!$6:$8</definedName>
    <definedName name="_xlnm.Print_Titles" localSheetId="2">'Données - Programmes agréés'!$8:$9</definedName>
    <definedName name="_xlnm.Print_Titles" localSheetId="3">'Info - Milieu familial'!$1:$1</definedName>
    <definedName name="_xlnm.Print_Titles" localSheetId="1">'Info - Programmes agréés'!$1:$1</definedName>
    <definedName name="Show_Locked">0</definedName>
    <definedName name="This_Year">2024</definedName>
    <definedName name="WEG_CB_Threshold">30.59</definedName>
    <definedName name="WEG_HM_FULL_THRESH">305.9</definedName>
    <definedName name="WEG_HM_PART_THRESH">183.54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65" l="1"/>
  <c r="C48" i="165"/>
  <c r="N10" i="168"/>
  <c r="K11" i="168" l="1"/>
  <c r="K12" i="168"/>
  <c r="K13" i="168"/>
  <c r="K14" i="168"/>
  <c r="K15" i="168"/>
  <c r="K16" i="168"/>
  <c r="K17" i="168"/>
  <c r="K18" i="168"/>
  <c r="K19" i="168"/>
  <c r="K20" i="168"/>
  <c r="K21" i="168"/>
  <c r="K22" i="168"/>
  <c r="K23" i="168"/>
  <c r="K24" i="168"/>
  <c r="K25" i="168"/>
  <c r="K26" i="168"/>
  <c r="K27" i="168"/>
  <c r="K28" i="168"/>
  <c r="K29" i="168"/>
  <c r="K30" i="168"/>
  <c r="K31" i="168"/>
  <c r="K32" i="168"/>
  <c r="K33" i="168"/>
  <c r="K34" i="168"/>
  <c r="K35" i="168"/>
  <c r="K36" i="168"/>
  <c r="K37" i="168"/>
  <c r="K38" i="168"/>
  <c r="K39" i="168"/>
  <c r="K40" i="168"/>
  <c r="K41" i="168"/>
  <c r="K42" i="168"/>
  <c r="K43" i="168"/>
  <c r="K44" i="168"/>
  <c r="K45" i="168"/>
  <c r="K46" i="168"/>
  <c r="K47" i="168"/>
  <c r="K48" i="168"/>
  <c r="K49" i="168"/>
  <c r="K50" i="168"/>
  <c r="K51" i="168"/>
  <c r="K52" i="168"/>
  <c r="K53" i="168"/>
  <c r="K54" i="168"/>
  <c r="K55" i="168"/>
  <c r="K56" i="168"/>
  <c r="K57" i="168"/>
  <c r="K58" i="168"/>
  <c r="K59" i="168"/>
  <c r="K60" i="168"/>
  <c r="K61" i="168"/>
  <c r="K62" i="168"/>
  <c r="K63" i="168"/>
  <c r="K64" i="168"/>
  <c r="K65" i="168"/>
  <c r="K66" i="168"/>
  <c r="K67" i="168"/>
  <c r="K68" i="168"/>
  <c r="K69" i="168"/>
  <c r="K70" i="168"/>
  <c r="K71" i="168"/>
  <c r="K72" i="168"/>
  <c r="K73" i="168"/>
  <c r="K74" i="168"/>
  <c r="K75" i="168"/>
  <c r="K76" i="168"/>
  <c r="K77" i="168"/>
  <c r="K78" i="168"/>
  <c r="K79" i="168"/>
  <c r="K80" i="168"/>
  <c r="K81" i="168"/>
  <c r="K82" i="168"/>
  <c r="K83" i="168"/>
  <c r="K84" i="168"/>
  <c r="K85" i="168"/>
  <c r="K86" i="168"/>
  <c r="K87" i="168"/>
  <c r="K88" i="168"/>
  <c r="K89" i="168"/>
  <c r="K90" i="168"/>
  <c r="K91" i="168"/>
  <c r="K92" i="168"/>
  <c r="K93" i="168"/>
  <c r="K94" i="168"/>
  <c r="K95" i="168"/>
  <c r="K96" i="168"/>
  <c r="K97" i="168"/>
  <c r="K98" i="168"/>
  <c r="K99" i="168"/>
  <c r="K100" i="168"/>
  <c r="K101" i="168"/>
  <c r="K102" i="168"/>
  <c r="K103" i="168"/>
  <c r="K104" i="168"/>
  <c r="K105" i="168"/>
  <c r="K106" i="168"/>
  <c r="K107" i="168"/>
  <c r="K108" i="168"/>
  <c r="K109" i="168"/>
  <c r="G46" i="165" l="1"/>
  <c r="G45" i="165"/>
  <c r="G44" i="165"/>
  <c r="O131" i="168"/>
  <c r="N131" i="168"/>
  <c r="M131" i="168"/>
  <c r="O130" i="168"/>
  <c r="N130" i="168"/>
  <c r="M130" i="168"/>
  <c r="O129" i="168"/>
  <c r="N129" i="168"/>
  <c r="M129" i="168"/>
  <c r="O128" i="168"/>
  <c r="N128" i="168"/>
  <c r="M128" i="168"/>
  <c r="O126" i="168"/>
  <c r="N126" i="168"/>
  <c r="M126" i="168"/>
  <c r="O125" i="168"/>
  <c r="N125" i="168"/>
  <c r="M125" i="168"/>
  <c r="O124" i="168"/>
  <c r="N124" i="168"/>
  <c r="M124" i="168"/>
  <c r="O123" i="168"/>
  <c r="N123" i="168"/>
  <c r="M123" i="168"/>
  <c r="O120" i="168"/>
  <c r="N120" i="168"/>
  <c r="M120" i="168"/>
  <c r="O119" i="168"/>
  <c r="N119" i="168"/>
  <c r="M119" i="168"/>
  <c r="O118" i="168"/>
  <c r="N118" i="168"/>
  <c r="M118" i="168"/>
  <c r="O117" i="168"/>
  <c r="N117" i="168"/>
  <c r="M117" i="168"/>
  <c r="O115" i="168"/>
  <c r="N115" i="168"/>
  <c r="M115" i="168"/>
  <c r="O114" i="168"/>
  <c r="N114" i="168"/>
  <c r="M114" i="168"/>
  <c r="O113" i="168"/>
  <c r="N113" i="168"/>
  <c r="M113" i="168"/>
  <c r="O112" i="168"/>
  <c r="N112" i="168"/>
  <c r="M112" i="168"/>
  <c r="N26" i="168" l="1"/>
  <c r="N27" i="168"/>
  <c r="N28" i="168"/>
  <c r="N29" i="168"/>
  <c r="N30" i="168"/>
  <c r="N31" i="168"/>
  <c r="N32" i="168"/>
  <c r="N33" i="168"/>
  <c r="N34" i="168"/>
  <c r="N35" i="168"/>
  <c r="N36" i="168"/>
  <c r="N37" i="168"/>
  <c r="N38" i="168"/>
  <c r="N39" i="168"/>
  <c r="N40" i="168"/>
  <c r="N41" i="168"/>
  <c r="N42" i="168"/>
  <c r="N43" i="168"/>
  <c r="N44" i="168"/>
  <c r="N45" i="168"/>
  <c r="N46" i="168"/>
  <c r="N47" i="168"/>
  <c r="N48" i="168"/>
  <c r="N49" i="168"/>
  <c r="N50" i="168"/>
  <c r="N51" i="168"/>
  <c r="N52" i="168"/>
  <c r="N53" i="168"/>
  <c r="N54" i="168"/>
  <c r="N55" i="168"/>
  <c r="N56" i="168"/>
  <c r="N57" i="168"/>
  <c r="N58" i="168"/>
  <c r="N59" i="168"/>
  <c r="N60" i="168"/>
  <c r="N61" i="168"/>
  <c r="N62" i="168"/>
  <c r="N63" i="168"/>
  <c r="N64" i="168"/>
  <c r="N65" i="168"/>
  <c r="N66" i="168"/>
  <c r="N67" i="168"/>
  <c r="N68" i="168"/>
  <c r="N69" i="168"/>
  <c r="N70" i="168"/>
  <c r="N71" i="168"/>
  <c r="N72" i="168"/>
  <c r="N73" i="168"/>
  <c r="N74" i="168"/>
  <c r="N75" i="168"/>
  <c r="N76" i="168"/>
  <c r="N77" i="168"/>
  <c r="N78" i="168"/>
  <c r="N79" i="168"/>
  <c r="N80" i="168"/>
  <c r="N81" i="168"/>
  <c r="N82" i="168"/>
  <c r="N83" i="168"/>
  <c r="N84" i="168"/>
  <c r="N85" i="168"/>
  <c r="N86" i="168"/>
  <c r="N87" i="168"/>
  <c r="N88" i="168"/>
  <c r="N89" i="168"/>
  <c r="N90" i="168"/>
  <c r="N91" i="168"/>
  <c r="N92" i="168"/>
  <c r="N93" i="168"/>
  <c r="N94" i="168"/>
  <c r="N95" i="168"/>
  <c r="N96" i="168"/>
  <c r="N97" i="168"/>
  <c r="N98" i="168"/>
  <c r="N99" i="168"/>
  <c r="N100" i="168"/>
  <c r="N101" i="168"/>
  <c r="N102" i="168"/>
  <c r="N103" i="168"/>
  <c r="N104" i="168"/>
  <c r="N105" i="168"/>
  <c r="N106" i="168"/>
  <c r="N107" i="168"/>
  <c r="N108" i="168"/>
  <c r="N109" i="168"/>
  <c r="M9" i="173"/>
  <c r="M10" i="173"/>
  <c r="M11" i="173"/>
  <c r="M12" i="173"/>
  <c r="M13" i="173"/>
  <c r="M14" i="173"/>
  <c r="M15" i="173"/>
  <c r="M16" i="173"/>
  <c r="M17" i="173"/>
  <c r="M18" i="173"/>
  <c r="M19" i="173"/>
  <c r="M20" i="173"/>
  <c r="M21" i="173"/>
  <c r="M22" i="173"/>
  <c r="M23" i="173"/>
  <c r="M24" i="173"/>
  <c r="M25" i="173"/>
  <c r="M26" i="173"/>
  <c r="M27" i="173"/>
  <c r="M28" i="173"/>
  <c r="M29" i="173"/>
  <c r="M30" i="173"/>
  <c r="M31" i="173"/>
  <c r="M32" i="173"/>
  <c r="M33" i="173"/>
  <c r="M34" i="173"/>
  <c r="M35" i="173"/>
  <c r="M36" i="173"/>
  <c r="M37" i="173"/>
  <c r="M38" i="173"/>
  <c r="M39" i="173"/>
  <c r="M40" i="173"/>
  <c r="M41" i="173"/>
  <c r="M42" i="173"/>
  <c r="M43" i="173"/>
  <c r="M44" i="173"/>
  <c r="M45" i="173"/>
  <c r="M46" i="173"/>
  <c r="M47" i="173"/>
  <c r="M48" i="173"/>
  <c r="M49" i="173"/>
  <c r="M50" i="173"/>
  <c r="M51" i="173"/>
  <c r="M52" i="173"/>
  <c r="M53" i="173"/>
  <c r="M54" i="173"/>
  <c r="M55" i="173"/>
  <c r="M56" i="173"/>
  <c r="M57" i="173"/>
  <c r="M58" i="173"/>
  <c r="M59" i="173"/>
  <c r="M60" i="173"/>
  <c r="M61" i="173"/>
  <c r="M62" i="173"/>
  <c r="M63" i="173"/>
  <c r="M64" i="173"/>
  <c r="M65" i="173"/>
  <c r="M66" i="173"/>
  <c r="M67" i="173"/>
  <c r="M68" i="173"/>
  <c r="M69" i="173"/>
  <c r="M70" i="173"/>
  <c r="M71" i="173"/>
  <c r="M72" i="173"/>
  <c r="M73" i="173"/>
  <c r="M74" i="173"/>
  <c r="M75" i="173"/>
  <c r="M76" i="173"/>
  <c r="M77" i="173"/>
  <c r="M78" i="173"/>
  <c r="M79" i="173"/>
  <c r="M80" i="173"/>
  <c r="M81" i="173"/>
  <c r="M82" i="173"/>
  <c r="M83" i="173"/>
  <c r="M84" i="173"/>
  <c r="M85" i="173"/>
  <c r="M86" i="173"/>
  <c r="M87" i="173"/>
  <c r="M88" i="173"/>
  <c r="M89" i="173"/>
  <c r="M90" i="173"/>
  <c r="M91" i="173"/>
  <c r="M92" i="173"/>
  <c r="M93" i="173"/>
  <c r="M94" i="173"/>
  <c r="M95" i="173"/>
  <c r="M96" i="173"/>
  <c r="M97" i="173"/>
  <c r="M98" i="173"/>
  <c r="M99" i="173"/>
  <c r="M100" i="173"/>
  <c r="M101" i="173"/>
  <c r="M102" i="173"/>
  <c r="M103" i="173"/>
  <c r="M104" i="173"/>
  <c r="M105" i="173"/>
  <c r="M106" i="173"/>
  <c r="M107" i="173"/>
  <c r="M108" i="173"/>
  <c r="J9" i="173"/>
  <c r="J10" i="173"/>
  <c r="J11" i="173"/>
  <c r="J12" i="173"/>
  <c r="J13" i="173"/>
  <c r="J14" i="173"/>
  <c r="J15" i="173"/>
  <c r="J16" i="173"/>
  <c r="J17" i="173"/>
  <c r="J18" i="173"/>
  <c r="J19" i="173"/>
  <c r="J20" i="173"/>
  <c r="J21" i="173"/>
  <c r="J22" i="173"/>
  <c r="J23" i="173"/>
  <c r="J24" i="173"/>
  <c r="J25" i="173"/>
  <c r="J26" i="173"/>
  <c r="J27" i="173"/>
  <c r="J28" i="173"/>
  <c r="J29" i="173"/>
  <c r="J30" i="173"/>
  <c r="J31" i="173"/>
  <c r="J32" i="173"/>
  <c r="J33" i="173"/>
  <c r="J34" i="173"/>
  <c r="J35" i="173"/>
  <c r="J36" i="173"/>
  <c r="J37" i="173"/>
  <c r="J38" i="173"/>
  <c r="J39" i="173"/>
  <c r="J40" i="173"/>
  <c r="J41" i="173"/>
  <c r="J42" i="173"/>
  <c r="J43" i="173"/>
  <c r="J44" i="173"/>
  <c r="J45" i="173"/>
  <c r="J46" i="173"/>
  <c r="J47" i="173"/>
  <c r="J48" i="173"/>
  <c r="J49" i="173"/>
  <c r="J50" i="173"/>
  <c r="J51" i="173"/>
  <c r="J52" i="173"/>
  <c r="J53" i="173"/>
  <c r="J54" i="173"/>
  <c r="J55" i="173"/>
  <c r="J56" i="173"/>
  <c r="J57" i="173"/>
  <c r="J58" i="173"/>
  <c r="J59" i="173"/>
  <c r="J60" i="173"/>
  <c r="J61" i="173"/>
  <c r="J62" i="173"/>
  <c r="J63" i="173"/>
  <c r="J64" i="173"/>
  <c r="J65" i="173"/>
  <c r="J66" i="173"/>
  <c r="J67" i="173"/>
  <c r="J68" i="173"/>
  <c r="J69" i="173"/>
  <c r="J70" i="173"/>
  <c r="J71" i="173"/>
  <c r="J72" i="173"/>
  <c r="J73" i="173"/>
  <c r="J74" i="173"/>
  <c r="J75" i="173"/>
  <c r="J76" i="173"/>
  <c r="J77" i="173"/>
  <c r="J78" i="173"/>
  <c r="J79" i="173"/>
  <c r="J80" i="173"/>
  <c r="J81" i="173"/>
  <c r="J82" i="173"/>
  <c r="J83" i="173"/>
  <c r="J84" i="173"/>
  <c r="J85" i="173"/>
  <c r="J86" i="173"/>
  <c r="J87" i="173"/>
  <c r="J88" i="173"/>
  <c r="J89" i="173"/>
  <c r="J90" i="173"/>
  <c r="J91" i="173"/>
  <c r="J92" i="173"/>
  <c r="J93" i="173"/>
  <c r="J94" i="173"/>
  <c r="J95" i="173"/>
  <c r="J96" i="173"/>
  <c r="J97" i="173"/>
  <c r="J98" i="173"/>
  <c r="J99" i="173"/>
  <c r="J100" i="173"/>
  <c r="J101" i="173"/>
  <c r="J102" i="173"/>
  <c r="J103" i="173"/>
  <c r="J104" i="173"/>
  <c r="J105" i="173"/>
  <c r="J106" i="173"/>
  <c r="J107" i="173"/>
  <c r="J108" i="173"/>
  <c r="K9" i="173"/>
  <c r="L9" i="173" s="1"/>
  <c r="K10" i="173"/>
  <c r="L10" i="173" s="1"/>
  <c r="K11" i="173"/>
  <c r="L11" i="173" s="1"/>
  <c r="K12" i="173"/>
  <c r="L12" i="173" s="1"/>
  <c r="K13" i="173"/>
  <c r="L13" i="173" s="1"/>
  <c r="K14" i="173"/>
  <c r="L14" i="173" s="1"/>
  <c r="K15" i="173"/>
  <c r="L15" i="173" s="1"/>
  <c r="K16" i="173"/>
  <c r="L16" i="173" s="1"/>
  <c r="K17" i="173"/>
  <c r="L17" i="173" s="1"/>
  <c r="K18" i="173"/>
  <c r="L18" i="173" s="1"/>
  <c r="K19" i="173"/>
  <c r="L19" i="173" s="1"/>
  <c r="K20" i="173"/>
  <c r="L20" i="173" s="1"/>
  <c r="K21" i="173"/>
  <c r="L21" i="173" s="1"/>
  <c r="K22" i="173"/>
  <c r="L22" i="173" s="1"/>
  <c r="K23" i="173"/>
  <c r="L23" i="173" s="1"/>
  <c r="K24" i="173"/>
  <c r="L24" i="173" s="1"/>
  <c r="K25" i="173"/>
  <c r="L25" i="173" s="1"/>
  <c r="K26" i="173"/>
  <c r="L26" i="173" s="1"/>
  <c r="K27" i="173"/>
  <c r="L27" i="173" s="1"/>
  <c r="K28" i="173"/>
  <c r="L28" i="173" s="1"/>
  <c r="K29" i="173"/>
  <c r="L29" i="173" s="1"/>
  <c r="K30" i="173"/>
  <c r="L30" i="173" s="1"/>
  <c r="K31" i="173"/>
  <c r="L31" i="173" s="1"/>
  <c r="K32" i="173"/>
  <c r="L32" i="173" s="1"/>
  <c r="K33" i="173"/>
  <c r="L33" i="173" s="1"/>
  <c r="K34" i="173"/>
  <c r="L34" i="173" s="1"/>
  <c r="K35" i="173"/>
  <c r="L35" i="173" s="1"/>
  <c r="K36" i="173"/>
  <c r="L36" i="173" s="1"/>
  <c r="K37" i="173"/>
  <c r="L37" i="173" s="1"/>
  <c r="K38" i="173"/>
  <c r="L38" i="173" s="1"/>
  <c r="K39" i="173"/>
  <c r="L39" i="173" s="1"/>
  <c r="K40" i="173"/>
  <c r="L40" i="173" s="1"/>
  <c r="K41" i="173"/>
  <c r="L41" i="173" s="1"/>
  <c r="K42" i="173"/>
  <c r="L42" i="173" s="1"/>
  <c r="K43" i="173"/>
  <c r="L43" i="173" s="1"/>
  <c r="K44" i="173"/>
  <c r="L44" i="173" s="1"/>
  <c r="K45" i="173"/>
  <c r="L45" i="173" s="1"/>
  <c r="K46" i="173"/>
  <c r="L46" i="173" s="1"/>
  <c r="K47" i="173"/>
  <c r="L47" i="173" s="1"/>
  <c r="K48" i="173"/>
  <c r="L48" i="173" s="1"/>
  <c r="K49" i="173"/>
  <c r="L49" i="173" s="1"/>
  <c r="K50" i="173"/>
  <c r="L50" i="173" s="1"/>
  <c r="K51" i="173"/>
  <c r="L51" i="173" s="1"/>
  <c r="K52" i="173"/>
  <c r="L52" i="173" s="1"/>
  <c r="K53" i="173"/>
  <c r="L53" i="173" s="1"/>
  <c r="K54" i="173"/>
  <c r="L54" i="173" s="1"/>
  <c r="K55" i="173"/>
  <c r="L55" i="173" s="1"/>
  <c r="K56" i="173"/>
  <c r="L56" i="173" s="1"/>
  <c r="K57" i="173"/>
  <c r="L57" i="173" s="1"/>
  <c r="K58" i="173"/>
  <c r="L58" i="173" s="1"/>
  <c r="K59" i="173"/>
  <c r="L59" i="173" s="1"/>
  <c r="K60" i="173"/>
  <c r="L60" i="173" s="1"/>
  <c r="K61" i="173"/>
  <c r="L61" i="173" s="1"/>
  <c r="K62" i="173"/>
  <c r="L62" i="173" s="1"/>
  <c r="K63" i="173"/>
  <c r="L63" i="173" s="1"/>
  <c r="K64" i="173"/>
  <c r="L64" i="173" s="1"/>
  <c r="K65" i="173"/>
  <c r="L65" i="173" s="1"/>
  <c r="K66" i="173"/>
  <c r="L66" i="173" s="1"/>
  <c r="K67" i="173"/>
  <c r="L67" i="173" s="1"/>
  <c r="K68" i="173"/>
  <c r="L68" i="173" s="1"/>
  <c r="K69" i="173"/>
  <c r="L69" i="173" s="1"/>
  <c r="K70" i="173"/>
  <c r="L70" i="173" s="1"/>
  <c r="K71" i="173"/>
  <c r="L71" i="173" s="1"/>
  <c r="K72" i="173"/>
  <c r="L72" i="173" s="1"/>
  <c r="K73" i="173"/>
  <c r="L73" i="173" s="1"/>
  <c r="K74" i="173"/>
  <c r="L74" i="173" s="1"/>
  <c r="K75" i="173"/>
  <c r="L75" i="173" s="1"/>
  <c r="K76" i="173"/>
  <c r="L76" i="173" s="1"/>
  <c r="K77" i="173"/>
  <c r="L77" i="173" s="1"/>
  <c r="K78" i="173"/>
  <c r="L78" i="173" s="1"/>
  <c r="K79" i="173"/>
  <c r="L79" i="173" s="1"/>
  <c r="K80" i="173"/>
  <c r="L80" i="173" s="1"/>
  <c r="K81" i="173"/>
  <c r="L81" i="173" s="1"/>
  <c r="K82" i="173"/>
  <c r="L82" i="173" s="1"/>
  <c r="K83" i="173"/>
  <c r="L83" i="173" s="1"/>
  <c r="K84" i="173"/>
  <c r="L84" i="173" s="1"/>
  <c r="K85" i="173"/>
  <c r="L85" i="173" s="1"/>
  <c r="K86" i="173"/>
  <c r="L86" i="173" s="1"/>
  <c r="K87" i="173"/>
  <c r="L87" i="173" s="1"/>
  <c r="K88" i="173"/>
  <c r="L88" i="173" s="1"/>
  <c r="K89" i="173"/>
  <c r="L89" i="173" s="1"/>
  <c r="K90" i="173"/>
  <c r="L90" i="173" s="1"/>
  <c r="K91" i="173"/>
  <c r="L91" i="173" s="1"/>
  <c r="K92" i="173"/>
  <c r="L92" i="173" s="1"/>
  <c r="K93" i="173"/>
  <c r="L93" i="173" s="1"/>
  <c r="K94" i="173"/>
  <c r="L94" i="173" s="1"/>
  <c r="K95" i="173"/>
  <c r="L95" i="173" s="1"/>
  <c r="K96" i="173"/>
  <c r="L96" i="173" s="1"/>
  <c r="K97" i="173"/>
  <c r="L97" i="173" s="1"/>
  <c r="K98" i="173"/>
  <c r="L98" i="173" s="1"/>
  <c r="K99" i="173"/>
  <c r="L99" i="173" s="1"/>
  <c r="K100" i="173"/>
  <c r="L100" i="173" s="1"/>
  <c r="K101" i="173"/>
  <c r="L101" i="173" s="1"/>
  <c r="K102" i="173"/>
  <c r="L102" i="173" s="1"/>
  <c r="K103" i="173"/>
  <c r="L103" i="173" s="1"/>
  <c r="K104" i="173"/>
  <c r="L104" i="173" s="1"/>
  <c r="K105" i="173"/>
  <c r="L105" i="173" s="1"/>
  <c r="K106" i="173"/>
  <c r="L106" i="173" s="1"/>
  <c r="K107" i="173"/>
  <c r="L107" i="173" s="1"/>
  <c r="K108" i="173"/>
  <c r="L108" i="173" s="1"/>
  <c r="G43" i="165"/>
  <c r="M109" i="168"/>
  <c r="M108" i="168"/>
  <c r="M107" i="168"/>
  <c r="M106" i="168"/>
  <c r="M105" i="168"/>
  <c r="M104" i="168"/>
  <c r="M103" i="168"/>
  <c r="M102" i="168"/>
  <c r="M101" i="168"/>
  <c r="M100" i="168"/>
  <c r="M99" i="168"/>
  <c r="M98" i="168"/>
  <c r="M97" i="168"/>
  <c r="M96" i="168"/>
  <c r="M95" i="168"/>
  <c r="M94" i="168"/>
  <c r="M93" i="168"/>
  <c r="M92" i="168"/>
  <c r="M91" i="168"/>
  <c r="M90" i="168"/>
  <c r="M89" i="168"/>
  <c r="M88" i="168"/>
  <c r="M87" i="168"/>
  <c r="M86" i="168"/>
  <c r="M85" i="168"/>
  <c r="M84" i="168"/>
  <c r="M83" i="168"/>
  <c r="M82" i="168"/>
  <c r="M81" i="168"/>
  <c r="M80" i="168"/>
  <c r="M79" i="168"/>
  <c r="M78" i="168"/>
  <c r="M77" i="168"/>
  <c r="M76" i="168"/>
  <c r="M75" i="168"/>
  <c r="M74" i="168"/>
  <c r="M73" i="168"/>
  <c r="M72" i="168"/>
  <c r="M71" i="168"/>
  <c r="M70" i="168"/>
  <c r="M69" i="168"/>
  <c r="M68" i="168"/>
  <c r="M67" i="168"/>
  <c r="M66" i="168"/>
  <c r="M65" i="168"/>
  <c r="M64" i="168"/>
  <c r="M63" i="168"/>
  <c r="M62" i="168"/>
  <c r="M61" i="168"/>
  <c r="M60" i="168"/>
  <c r="M59" i="168"/>
  <c r="M58" i="168"/>
  <c r="M57" i="168"/>
  <c r="M56" i="168"/>
  <c r="M55" i="168"/>
  <c r="M54" i="168"/>
  <c r="M53" i="168"/>
  <c r="M52" i="168"/>
  <c r="M51" i="168"/>
  <c r="M50" i="168"/>
  <c r="M49" i="168"/>
  <c r="M48" i="168"/>
  <c r="M47" i="168"/>
  <c r="M46" i="168"/>
  <c r="M45" i="168"/>
  <c r="M44" i="168"/>
  <c r="M43" i="168"/>
  <c r="M42" i="168"/>
  <c r="M41" i="168"/>
  <c r="M40" i="168"/>
  <c r="M39" i="168"/>
  <c r="M38" i="168"/>
  <c r="M37" i="168"/>
  <c r="M36" i="168"/>
  <c r="M35" i="168"/>
  <c r="M34" i="168"/>
  <c r="M33" i="168"/>
  <c r="M32" i="168"/>
  <c r="M31" i="168"/>
  <c r="M30" i="168"/>
  <c r="M29" i="168"/>
  <c r="M28" i="168"/>
  <c r="M27" i="168"/>
  <c r="M26" i="168"/>
  <c r="M25" i="168"/>
  <c r="M24" i="168"/>
  <c r="M23" i="168"/>
  <c r="M22" i="168"/>
  <c r="M21" i="168"/>
  <c r="M20" i="168"/>
  <c r="M19" i="168"/>
  <c r="M18" i="168"/>
  <c r="M17" i="168"/>
  <c r="M16" i="168"/>
  <c r="M15" i="168"/>
  <c r="M14" i="168"/>
  <c r="M13" i="168"/>
  <c r="M12" i="168"/>
  <c r="M11" i="168"/>
  <c r="M10" i="168"/>
  <c r="L10" i="168"/>
  <c r="K10" i="168" s="1"/>
  <c r="L11" i="168"/>
  <c r="L12" i="168"/>
  <c r="L13" i="168"/>
  <c r="L14" i="168"/>
  <c r="L15" i="168"/>
  <c r="L16" i="168"/>
  <c r="L17" i="168"/>
  <c r="L18" i="168"/>
  <c r="L19" i="168"/>
  <c r="L20" i="168"/>
  <c r="L21" i="168"/>
  <c r="L22" i="168"/>
  <c r="L23" i="168"/>
  <c r="L24" i="168"/>
  <c r="L25" i="168"/>
  <c r="L26" i="168"/>
  <c r="L27" i="168"/>
  <c r="L28" i="168"/>
  <c r="L29" i="168"/>
  <c r="L30" i="168"/>
  <c r="L31" i="168"/>
  <c r="L32" i="168"/>
  <c r="L33" i="168"/>
  <c r="L34" i="168"/>
  <c r="L35" i="168"/>
  <c r="L36" i="168"/>
  <c r="L37" i="168"/>
  <c r="L38" i="168"/>
  <c r="L39" i="168"/>
  <c r="L40" i="168"/>
  <c r="L41" i="168"/>
  <c r="L42" i="168"/>
  <c r="L43" i="168"/>
  <c r="L44" i="168"/>
  <c r="L45" i="168"/>
  <c r="L46" i="168"/>
  <c r="L47" i="168"/>
  <c r="L48" i="168"/>
  <c r="L49" i="168"/>
  <c r="L50" i="168"/>
  <c r="L51" i="168"/>
  <c r="L52" i="168"/>
  <c r="L53" i="168"/>
  <c r="L54" i="168"/>
  <c r="L55" i="168"/>
  <c r="L56" i="168"/>
  <c r="L57" i="168"/>
  <c r="L58" i="168"/>
  <c r="L59" i="168"/>
  <c r="L60" i="168"/>
  <c r="L61" i="168"/>
  <c r="L62" i="168"/>
  <c r="L63" i="168"/>
  <c r="L64" i="168"/>
  <c r="L65" i="168"/>
  <c r="L66" i="168"/>
  <c r="L67" i="168"/>
  <c r="L68" i="168"/>
  <c r="L69" i="168"/>
  <c r="L70" i="168"/>
  <c r="L71" i="168"/>
  <c r="L72" i="168"/>
  <c r="L73" i="168"/>
  <c r="L74" i="168"/>
  <c r="L75" i="168"/>
  <c r="L76" i="168"/>
  <c r="L77" i="168"/>
  <c r="L78" i="168"/>
  <c r="L79" i="168"/>
  <c r="L80" i="168"/>
  <c r="L81" i="168"/>
  <c r="L82" i="168"/>
  <c r="L83" i="168"/>
  <c r="L84" i="168"/>
  <c r="L85" i="168"/>
  <c r="L86" i="168"/>
  <c r="L87" i="168"/>
  <c r="L88" i="168"/>
  <c r="L89" i="168"/>
  <c r="L90" i="168"/>
  <c r="L91" i="168"/>
  <c r="L92" i="168"/>
  <c r="L93" i="168"/>
  <c r="L94" i="168"/>
  <c r="L95" i="168"/>
  <c r="L96" i="168"/>
  <c r="L97" i="168"/>
  <c r="L98" i="168"/>
  <c r="L99" i="168"/>
  <c r="L100" i="168"/>
  <c r="L101" i="168"/>
  <c r="L102" i="168"/>
  <c r="L103" i="168"/>
  <c r="L104" i="168"/>
  <c r="L105" i="168"/>
  <c r="L106" i="168"/>
  <c r="L107" i="168"/>
  <c r="L108" i="168"/>
  <c r="L109" i="168"/>
  <c r="M121" i="168" l="1"/>
  <c r="E64" i="165" s="1"/>
  <c r="E71" i="165"/>
  <c r="N21" i="168"/>
  <c r="O21" i="168" s="1"/>
  <c r="P21" i="168" s="1"/>
  <c r="N16" i="168"/>
  <c r="O16" i="168" s="1"/>
  <c r="P16" i="168" s="1"/>
  <c r="F62" i="165"/>
  <c r="E61" i="165"/>
  <c r="E60" i="165"/>
  <c r="E72" i="165"/>
  <c r="N24" i="168"/>
  <c r="F72" i="165" s="1"/>
  <c r="N23" i="168"/>
  <c r="O23" i="168" s="1"/>
  <c r="P23" i="168" s="1"/>
  <c r="E73" i="165"/>
  <c r="N25" i="168"/>
  <c r="F73" i="165" s="1"/>
  <c r="N22" i="168"/>
  <c r="F71" i="165" s="1"/>
  <c r="E62" i="165"/>
  <c r="N20" i="168"/>
  <c r="F61" i="165" s="1"/>
  <c r="E74" i="165"/>
  <c r="E63" i="165"/>
  <c r="F74" i="165"/>
  <c r="N19" i="168"/>
  <c r="F63" i="165" s="1"/>
  <c r="N18" i="168"/>
  <c r="F60" i="165" s="1"/>
  <c r="N17" i="168"/>
  <c r="F68" i="165" s="1"/>
  <c r="N15" i="168"/>
  <c r="F69" i="165" s="1"/>
  <c r="N14" i="168"/>
  <c r="O14" i="168" s="1"/>
  <c r="P14" i="168" s="1"/>
  <c r="N13" i="168"/>
  <c r="F57" i="165" s="1"/>
  <c r="N12" i="168"/>
  <c r="F56" i="165" s="1"/>
  <c r="E58" i="165"/>
  <c r="N11" i="168"/>
  <c r="F58" i="165" s="1"/>
  <c r="E56" i="165"/>
  <c r="E67" i="165"/>
  <c r="E57" i="165"/>
  <c r="F67" i="165"/>
  <c r="E68" i="165"/>
  <c r="E69" i="165"/>
  <c r="G47" i="165"/>
  <c r="O90" i="168"/>
  <c r="P90" i="168" s="1"/>
  <c r="O91" i="168"/>
  <c r="O78" i="168"/>
  <c r="O42" i="168"/>
  <c r="P42" i="168" s="1"/>
  <c r="O102" i="168"/>
  <c r="P102" i="168" s="1"/>
  <c r="O30" i="168"/>
  <c r="P30" i="168" s="1"/>
  <c r="O50" i="168"/>
  <c r="P50" i="168" s="1"/>
  <c r="O26" i="168"/>
  <c r="P26" i="168" s="1"/>
  <c r="O66" i="168"/>
  <c r="P66" i="168" s="1"/>
  <c r="O52" i="168"/>
  <c r="P52" i="168" s="1"/>
  <c r="O76" i="168"/>
  <c r="O64" i="168"/>
  <c r="P64" i="168" s="1"/>
  <c r="O40" i="168"/>
  <c r="P40" i="168" s="1"/>
  <c r="O28" i="168"/>
  <c r="O88" i="168"/>
  <c r="P88" i="168" s="1"/>
  <c r="O48" i="168"/>
  <c r="P48" i="168" s="1"/>
  <c r="O103" i="168"/>
  <c r="P103" i="168" s="1"/>
  <c r="O54" i="168"/>
  <c r="P54" i="168" s="1"/>
  <c r="O100" i="168"/>
  <c r="P100" i="168" s="1"/>
  <c r="O108" i="168"/>
  <c r="P108" i="168" s="1"/>
  <c r="O98" i="168"/>
  <c r="P98" i="168" s="1"/>
  <c r="O86" i="168"/>
  <c r="P86" i="168" s="1"/>
  <c r="O74" i="168"/>
  <c r="P74" i="168" s="1"/>
  <c r="O38" i="168"/>
  <c r="P38" i="168" s="1"/>
  <c r="O70" i="168"/>
  <c r="P70" i="168" s="1"/>
  <c r="O96" i="168"/>
  <c r="P96" i="168" s="1"/>
  <c r="O84" i="168"/>
  <c r="P84" i="168" s="1"/>
  <c r="O72" i="168"/>
  <c r="O60" i="168"/>
  <c r="P60" i="168" s="1"/>
  <c r="O36" i="168"/>
  <c r="P36" i="168" s="1"/>
  <c r="O104" i="168"/>
  <c r="P104" i="168" s="1"/>
  <c r="O92" i="168"/>
  <c r="P92" i="168" s="1"/>
  <c r="O80" i="168"/>
  <c r="P80" i="168" s="1"/>
  <c r="O68" i="168"/>
  <c r="P68" i="168" s="1"/>
  <c r="O56" i="168"/>
  <c r="P56" i="168" s="1"/>
  <c r="O44" i="168"/>
  <c r="P44" i="168" s="1"/>
  <c r="O32" i="168"/>
  <c r="P32" i="168" s="1"/>
  <c r="O79" i="168"/>
  <c r="P79" i="168" s="1"/>
  <c r="O67" i="168"/>
  <c r="P67" i="168" s="1"/>
  <c r="O55" i="168"/>
  <c r="P55" i="168" s="1"/>
  <c r="O43" i="168"/>
  <c r="P43" i="168" s="1"/>
  <c r="O31" i="168"/>
  <c r="P31" i="168" s="1"/>
  <c r="O106" i="168"/>
  <c r="P106" i="168" s="1"/>
  <c r="O94" i="168"/>
  <c r="P94" i="168" s="1"/>
  <c r="O82" i="168"/>
  <c r="O58" i="168"/>
  <c r="P58" i="168" s="1"/>
  <c r="O46" i="168"/>
  <c r="O34" i="168"/>
  <c r="O101" i="168"/>
  <c r="P101" i="168" s="1"/>
  <c r="O89" i="168"/>
  <c r="P89" i="168" s="1"/>
  <c r="O77" i="168"/>
  <c r="P77" i="168" s="1"/>
  <c r="O65" i="168"/>
  <c r="P65" i="168" s="1"/>
  <c r="O53" i="168"/>
  <c r="P53" i="168" s="1"/>
  <c r="O41" i="168"/>
  <c r="P41" i="168" s="1"/>
  <c r="O29" i="168"/>
  <c r="P29" i="168" s="1"/>
  <c r="O99" i="168"/>
  <c r="P99" i="168" s="1"/>
  <c r="O87" i="168"/>
  <c r="P87" i="168" s="1"/>
  <c r="O75" i="168"/>
  <c r="P75" i="168" s="1"/>
  <c r="O63" i="168"/>
  <c r="P63" i="168" s="1"/>
  <c r="O51" i="168"/>
  <c r="P51" i="168" s="1"/>
  <c r="O39" i="168"/>
  <c r="P39" i="168" s="1"/>
  <c r="O27" i="168"/>
  <c r="P27" i="168" s="1"/>
  <c r="O109" i="168"/>
  <c r="P109" i="168" s="1"/>
  <c r="O97" i="168"/>
  <c r="P97" i="168" s="1"/>
  <c r="O85" i="168"/>
  <c r="P85" i="168" s="1"/>
  <c r="O73" i="168"/>
  <c r="P73" i="168" s="1"/>
  <c r="O61" i="168"/>
  <c r="P61" i="168" s="1"/>
  <c r="O49" i="168"/>
  <c r="P49" i="168" s="1"/>
  <c r="O37" i="168"/>
  <c r="P37" i="168" s="1"/>
  <c r="O107" i="168"/>
  <c r="P107" i="168" s="1"/>
  <c r="O95" i="168"/>
  <c r="P95" i="168" s="1"/>
  <c r="O83" i="168"/>
  <c r="P83" i="168" s="1"/>
  <c r="O71" i="168"/>
  <c r="P71" i="168" s="1"/>
  <c r="O59" i="168"/>
  <c r="P59" i="168" s="1"/>
  <c r="O47" i="168"/>
  <c r="P47" i="168" s="1"/>
  <c r="O35" i="168"/>
  <c r="P35" i="168" s="1"/>
  <c r="O105" i="168"/>
  <c r="P105" i="168" s="1"/>
  <c r="O93" i="168"/>
  <c r="P93" i="168" s="1"/>
  <c r="O81" i="168"/>
  <c r="P81" i="168" s="1"/>
  <c r="O69" i="168"/>
  <c r="P69" i="168" s="1"/>
  <c r="O57" i="168"/>
  <c r="P57" i="168" s="1"/>
  <c r="O45" i="168"/>
  <c r="P45" i="168" s="1"/>
  <c r="O33" i="168"/>
  <c r="P33" i="168" s="1"/>
  <c r="M132" i="168" l="1"/>
  <c r="E75" i="165" s="1"/>
  <c r="O24" i="168"/>
  <c r="P24" i="168" s="1"/>
  <c r="N121" i="168"/>
  <c r="F64" i="165" s="1"/>
  <c r="N132" i="168"/>
  <c r="F75" i="165" s="1"/>
  <c r="N127" i="168"/>
  <c r="M116" i="168"/>
  <c r="M127" i="168"/>
  <c r="N116" i="168"/>
  <c r="O12" i="168"/>
  <c r="P12" i="168" s="1"/>
  <c r="O15" i="168"/>
  <c r="P15" i="168" s="1"/>
  <c r="O20" i="168"/>
  <c r="P20" i="168" s="1"/>
  <c r="O13" i="168"/>
  <c r="P13" i="168" s="1"/>
  <c r="G67" i="165"/>
  <c r="G69" i="165"/>
  <c r="O11" i="168"/>
  <c r="P11" i="168" s="1"/>
  <c r="G74" i="165"/>
  <c r="O19" i="168"/>
  <c r="P19" i="168" s="1"/>
  <c r="G72" i="165"/>
  <c r="P129" i="168"/>
  <c r="O25" i="168"/>
  <c r="O18" i="168"/>
  <c r="O121" i="168" s="1"/>
  <c r="G64" i="165" s="1"/>
  <c r="O22" i="168"/>
  <c r="O17" i="168"/>
  <c r="O132" i="168" s="1"/>
  <c r="G75" i="165" s="1"/>
  <c r="G57" i="165"/>
  <c r="G56" i="165"/>
  <c r="G58" i="165"/>
  <c r="O10" i="168"/>
  <c r="P10" i="168" s="1"/>
  <c r="P46" i="168"/>
  <c r="P72" i="168"/>
  <c r="P34" i="168"/>
  <c r="P76" i="168"/>
  <c r="P78" i="168"/>
  <c r="P28" i="168"/>
  <c r="O62" i="168"/>
  <c r="P62" i="168" s="1"/>
  <c r="P91" i="168"/>
  <c r="P82" i="168"/>
  <c r="F59" i="165" l="1"/>
  <c r="N122" i="168"/>
  <c r="E70" i="165"/>
  <c r="M133" i="168"/>
  <c r="E59" i="165"/>
  <c r="M122" i="168"/>
  <c r="F70" i="165"/>
  <c r="N133" i="168"/>
  <c r="P121" i="168"/>
  <c r="P132" i="168"/>
  <c r="O127" i="168"/>
  <c r="O116" i="168"/>
  <c r="P126" i="168"/>
  <c r="P124" i="168"/>
  <c r="P131" i="168"/>
  <c r="G63" i="165"/>
  <c r="P120" i="168"/>
  <c r="P22" i="168"/>
  <c r="G62" i="165"/>
  <c r="P119" i="168"/>
  <c r="P18" i="168"/>
  <c r="P25" i="168"/>
  <c r="G61" i="165"/>
  <c r="P118" i="168"/>
  <c r="P17" i="168"/>
  <c r="G55" i="165"/>
  <c r="F55" i="165"/>
  <c r="E66" i="165"/>
  <c r="G66" i="165"/>
  <c r="F66" i="165"/>
  <c r="E55" i="165"/>
  <c r="P123" i="168"/>
  <c r="P114" i="168"/>
  <c r="P115" i="168"/>
  <c r="P113" i="168"/>
  <c r="D26" i="171"/>
  <c r="E76" i="165" l="1"/>
  <c r="E65" i="165"/>
  <c r="F65" i="165"/>
  <c r="F76" i="165"/>
  <c r="P116" i="168"/>
  <c r="G59" i="165"/>
  <c r="O122" i="168"/>
  <c r="P127" i="168"/>
  <c r="G70" i="165"/>
  <c r="O133" i="168"/>
  <c r="G73" i="165"/>
  <c r="P130" i="168"/>
  <c r="G60" i="165"/>
  <c r="P117" i="168"/>
  <c r="G71" i="165"/>
  <c r="P128" i="168"/>
  <c r="G68" i="165"/>
  <c r="P125" i="168"/>
  <c r="L110" i="173"/>
  <c r="D32" i="171" s="1"/>
  <c r="L111" i="173"/>
  <c r="D33" i="171" s="1"/>
  <c r="M110" i="173"/>
  <c r="G65" i="165" l="1"/>
  <c r="P133" i="168"/>
  <c r="G76" i="165"/>
  <c r="D34" i="171"/>
  <c r="D37" i="171" s="1"/>
  <c r="M111" i="173" l="1"/>
  <c r="M112" i="173" s="1"/>
  <c r="D36" i="171" s="1"/>
  <c r="D38" i="171" s="1"/>
  <c r="E77" i="165"/>
  <c r="G34" i="165" s="1"/>
  <c r="G37" i="165" s="1"/>
  <c r="M134" i="168"/>
  <c r="P135" i="168" s="1"/>
  <c r="L112" i="173"/>
  <c r="M113" i="173" l="1"/>
  <c r="M114" i="173" s="1"/>
  <c r="F77" i="165" l="1"/>
  <c r="G36" i="165" s="1"/>
  <c r="N134" i="168"/>
  <c r="G77" i="165" l="1"/>
  <c r="G35" i="165" s="1"/>
  <c r="G38" i="165" s="1"/>
  <c r="P112" i="168" l="1"/>
  <c r="P122" i="168" l="1"/>
  <c r="P134" i="168" s="1"/>
  <c r="O134" i="168"/>
  <c r="P136" i="16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Query1" description="Connection to the 'Query1' query in the workbook." type="5" refreshedVersion="0" background="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<sst xmlns="http://schemas.openxmlformats.org/spreadsheetml/2006/main" count="180" uniqueCount="109">
  <si>
    <t>Total</t>
  </si>
  <si>
    <t>E</t>
  </si>
  <si>
    <t>F</t>
  </si>
  <si>
    <t>No.</t>
  </si>
  <si>
    <t>TOTAL</t>
  </si>
  <si>
    <t>GRAND TOTAL</t>
  </si>
  <si>
    <t>COORDONNÉES</t>
  </si>
  <si>
    <t>INFORMATION D'EXPLOITATION DU CENTRE OU DE L'AGENCE</t>
  </si>
  <si>
    <t>Semaine de travail normale (heures)</t>
  </si>
  <si>
    <r>
      <t xml:space="preserve">Capacité </t>
    </r>
    <r>
      <rPr>
        <b/>
        <sz val="11"/>
        <color theme="1"/>
        <rFont val="Candara"/>
        <family val="2"/>
      </rPr>
      <t>opérationnelle</t>
    </r>
    <r>
      <rPr>
        <sz val="11"/>
        <color theme="1"/>
        <rFont val="Candara"/>
        <family val="2"/>
      </rPr>
      <t xml:space="preserve"> totale</t>
    </r>
  </si>
  <si>
    <t>SECTION A - MONTANT DE FINANCEMENT ESTIMÉ</t>
  </si>
  <si>
    <t>Composante des avantages sociaux obligatoires</t>
  </si>
  <si>
    <t>Composante salariale</t>
  </si>
  <si>
    <t>Subvention supplémentaire</t>
  </si>
  <si>
    <t>Rémunération estimée</t>
  </si>
  <si>
    <t>Admissibilité</t>
  </si>
  <si>
    <t>Poste</t>
  </si>
  <si>
    <t>Composante avantages sociaux</t>
  </si>
  <si>
    <t>Entièrement admissible - EPEI</t>
  </si>
  <si>
    <t>Autre</t>
  </si>
  <si>
    <t>Gestionnaire</t>
  </si>
  <si>
    <t>Partiellement admissible - EPEI</t>
  </si>
  <si>
    <t>Partiellement admissible - non-EPEI</t>
  </si>
  <si>
    <t>(À remplir par le GSMR ou le CADSS seulement)</t>
  </si>
  <si>
    <t xml:space="preserve">SECTION B - FEUILLE DE CALCUL </t>
  </si>
  <si>
    <t>DÉTERMINATION DE L'AUGMENTATION SALARIALE</t>
  </si>
  <si>
    <t>Nouveau poste créé entre le 1er janvier et le 31 décembre? (Oui / Non)</t>
  </si>
  <si>
    <t>Catégorie</t>
  </si>
  <si>
    <t>Taux horaire de base</t>
  </si>
  <si>
    <t>Nombre d'heures travaillées par semaine</t>
  </si>
  <si>
    <t>Semaines travaillées durant l'année</t>
  </si>
  <si>
    <t>% du temps pour le poste admissible</t>
  </si>
  <si>
    <t>Statut d'admissibilité</t>
  </si>
  <si>
    <t>Admissibilité du taux horaire</t>
  </si>
  <si>
    <t>Composante des avantages sociaux obligatoires (17,5%)</t>
  </si>
  <si>
    <t>Rémunération totale</t>
  </si>
  <si>
    <t>Admissibilité par poste</t>
  </si>
  <si>
    <t>Pleine</t>
  </si>
  <si>
    <t>EPEI</t>
  </si>
  <si>
    <t>SOUS-TOTAL</t>
  </si>
  <si>
    <t>Partielle</t>
  </si>
  <si>
    <t>SUBVENTION SUPPLÉMENTAIRE</t>
  </si>
  <si>
    <t>DÉTAILS SALARIAUX</t>
  </si>
  <si>
    <t>*Frais quotidiens de base supérieurs au plafond quotidien actuel</t>
  </si>
  <si>
    <t>Fournisseurs partiellement admissibles</t>
  </si>
  <si>
    <t>Fournisseurs pleinement admissibles</t>
  </si>
  <si>
    <t>Subvention d'aide</t>
  </si>
  <si>
    <t>Subvention complémentaire</t>
  </si>
  <si>
    <t>FEUILLE DE CALCUL</t>
  </si>
  <si>
    <t>Renseignements sur le fournisseur</t>
  </si>
  <si>
    <t>TOTAL - SASGMF</t>
  </si>
  <si>
    <t>Nom du fournisseur</t>
  </si>
  <si>
    <t>Adresse du fournisseur</t>
  </si>
  <si>
    <t>Agence(s) avec qui le fournisseur travaille</t>
  </si>
  <si>
    <t>Nombre d'enfants desservis</t>
  </si>
  <si>
    <t>Heures d'exploitation quotidiennes</t>
  </si>
  <si>
    <t>Journées travaillées durant l'année</t>
  </si>
  <si>
    <t>Frais annuels estimés</t>
  </si>
  <si>
    <t>Taux quotidien moyen</t>
  </si>
  <si>
    <t>Taux quotidien admissible</t>
  </si>
  <si>
    <t>Transfert maximal de la subvention</t>
  </si>
  <si>
    <t>Détermination de la subvention du fournisseur</t>
  </si>
  <si>
    <t>Fournisseurs partiellement admissibles ( # / $)</t>
  </si>
  <si>
    <t>Fournisseurs pleinement admissibles (# / $)</t>
  </si>
  <si>
    <t>SUBVENTION COMPLÉMENTAIRE</t>
  </si>
  <si>
    <t>ATTESTATION</t>
  </si>
  <si>
    <t>Préparé par :</t>
  </si>
  <si>
    <t>Date :</t>
  </si>
  <si>
    <t>Éducateur/éducatrice</t>
  </si>
  <si>
    <t>Superviseur/superviseure</t>
  </si>
  <si>
    <t>Visiteur/visiteuse</t>
  </si>
  <si>
    <t>Entièrement admissible - non-EPEI</t>
  </si>
  <si>
    <t>Nombre d'ETP admissibles</t>
  </si>
  <si>
    <t>Veuillez remplir tous les champs</t>
  </si>
  <si>
    <t>Veuillez remplir tous les champs applicables</t>
  </si>
  <si>
    <t>INFORMATION DU CENTRE OU DE L'AGENCE DE GARDE D'ENFANTS</t>
  </si>
  <si>
    <t>Nom du centre ou de l'agence de garde d'enfants :</t>
  </si>
  <si>
    <t>Nom de l'exploitant :</t>
  </si>
  <si>
    <t>Numéro de permis :</t>
  </si>
  <si>
    <t>Type d'établissement :</t>
  </si>
  <si>
    <t>Adresse postale du centre ou de l'agence :</t>
  </si>
  <si>
    <t>Nom :</t>
  </si>
  <si>
    <t>Numéro de téléphone :</t>
  </si>
  <si>
    <t>Poste téléphonique :</t>
  </si>
  <si>
    <t>Courriel :</t>
  </si>
  <si>
    <r>
      <t xml:space="preserve">Capacité </t>
    </r>
    <r>
      <rPr>
        <b/>
        <sz val="11"/>
        <color theme="1"/>
        <rFont val="Candara"/>
        <family val="2"/>
      </rPr>
      <t xml:space="preserve">agréée totale </t>
    </r>
  </si>
  <si>
    <t>ETP total (en anglais, FTE)</t>
  </si>
  <si>
    <t>Nombre de membres du personnel non admissibles* - EPEI</t>
  </si>
  <si>
    <t>Nombre de membres du personnel non admissibles* - non-EPEI</t>
  </si>
  <si>
    <t>Nombre de membres du personnel non admissibles* - superviseurs/superviseures</t>
  </si>
  <si>
    <t>Nombre de membres du personnel non admissibles* - visiteurs/visiteuses de services de garde en milieu familial</t>
  </si>
  <si>
    <t>Nombre de membres du personnel non admissibles* - autres</t>
  </si>
  <si>
    <t>SECTION C - DONNÉES RÉELLES (Auto-populé à partir de la feuille de calcul sur l'augmentation salariale)</t>
  </si>
  <si>
    <t>RENSEIGNEMENTS SUR LE MEMBRE DU PERSONNEL</t>
  </si>
  <si>
    <t>Identifiant unique</t>
  </si>
  <si>
    <t>ETP</t>
  </si>
  <si>
    <t>INFORMATION DE L'AGENCE DE SERVICES DE GARDE D'ENFANTS</t>
  </si>
  <si>
    <t>Nom de l'agence :</t>
  </si>
  <si>
    <t>Adresse postale de l'agence :</t>
  </si>
  <si>
    <t>Nombre de fournisseurs agréés auprès de l'agence</t>
  </si>
  <si>
    <t>DONNÉES SUR LES SERVICES</t>
  </si>
  <si>
    <t>Nombre de fournisseurs non admissibles*</t>
  </si>
  <si>
    <t>ETP approuvés/SASGMF</t>
  </si>
  <si>
    <t>Total des ETP pour les fournisseurs</t>
  </si>
  <si>
    <t>Titre :</t>
  </si>
  <si>
    <t>Nom de la personne ayant le pouvoir de signature :</t>
  </si>
  <si>
    <t>Composante des avantages sociaux obligatoires (17,5 %)</t>
  </si>
  <si>
    <t>Non-EPEI</t>
  </si>
  <si>
    <t xml:space="preserve">En tant que personne ayant le pouvoir de signature pour l'agence, j'atteste que les renseignements fournis dans cette demande sont exacts à ma connaissance et indiquent les fournisseurs ayant une relation existante avec l'agence au moment de la présente demande.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</si>
</sst>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quot;$&quot;* #,##0.00_-"/>
    <numFmt numFmtId="167" formatCode="[$-409]mmmm\ d\,\ yyyy;@"/>
    <numFmt numFmtId="168" formatCode="&quot;$&quot;#,##0.00"/>
    <numFmt numFmtId="169" formatCode="###\-###\-####"/>
  </numFmts>
  <fonts count="32" x14ac:knownFonts="1">
    <font>
      <sz val="11"/>
      <color theme="1"/>
      <name val="Calibri"/>
      <family val="2"/>
      <scheme val="minor"/>
    </font>
    <font>
      <sz val="11"/>
      <color theme="1"/>
      <name val="Calibri"/>
      <family val="2"/>
      <scheme val="minor"/>
    </font>
    <font>
      <sz val="11"/>
      <name val="Candara"/>
      <family val="2"/>
    </font>
    <font>
      <b/>
      <sz val="11"/>
      <name val="Candara"/>
      <family val="2"/>
    </font>
    <font>
      <sz val="11"/>
      <color theme="1"/>
      <name val="Candara"/>
      <family val="2"/>
    </font>
    <font>
      <b/>
      <sz val="12"/>
      <color theme="1"/>
      <name val="Candara"/>
      <family val="2"/>
    </font>
    <font>
      <sz val="12"/>
      <name val="Candara"/>
      <family val="2"/>
    </font>
    <font>
      <i/>
      <sz val="11"/>
      <color theme="1"/>
      <name val="Candara"/>
      <family val="2"/>
    </font>
    <font>
      <sz val="12"/>
      <color theme="1"/>
      <name val="Candara"/>
      <family val="2"/>
    </font>
    <font>
      <u/>
      <sz val="11"/>
      <color theme="10"/>
      <name val="Calibri"/>
      <family val="2"/>
      <scheme val="minor"/>
    </font>
    <font>
      <sz val="11"/>
      <color indexed="8"/>
      <name val="Calibri"/>
      <family val="2"/>
    </font>
    <font>
      <sz val="10"/>
      <name val="Arial"/>
      <family val="2"/>
    </font>
    <font>
      <b/>
      <u/>
      <sz val="12"/>
      <color theme="1"/>
      <name val="Candara"/>
      <family val="2"/>
    </font>
    <font>
      <b/>
      <sz val="18"/>
      <name val="Candara"/>
      <family val="2"/>
    </font>
    <font>
      <b/>
      <sz val="14"/>
      <color theme="4"/>
      <name val="Candara"/>
      <family val="2"/>
    </font>
    <font>
      <sz val="10"/>
      <color theme="1"/>
      <name val="Candara"/>
      <family val="2"/>
    </font>
    <font>
      <b/>
      <sz val="10"/>
      <color theme="0"/>
      <name val="Candara"/>
      <family val="2"/>
    </font>
    <font>
      <b/>
      <u/>
      <sz val="11"/>
      <color theme="1"/>
      <name val="Candara"/>
      <family val="2"/>
    </font>
    <font>
      <b/>
      <sz val="11"/>
      <color theme="0"/>
      <name val="Candara"/>
      <family val="2"/>
    </font>
    <font>
      <u/>
      <sz val="11"/>
      <color theme="10"/>
      <name val="Candara"/>
      <family val="2"/>
    </font>
    <font>
      <b/>
      <sz val="11"/>
      <color theme="1"/>
      <name val="Candara"/>
      <family val="2"/>
    </font>
    <font>
      <sz val="11"/>
      <color theme="0"/>
      <name val="Candara"/>
      <family val="2"/>
    </font>
    <font>
      <sz val="11"/>
      <color rgb="FFFF0000"/>
      <name val="Candara"/>
      <family val="2"/>
    </font>
    <font>
      <i/>
      <sz val="11"/>
      <name val="Candara"/>
      <family val="2"/>
    </font>
    <font>
      <i/>
      <sz val="10"/>
      <color theme="1"/>
      <name val="Candara"/>
      <family val="2"/>
    </font>
    <font>
      <u/>
      <sz val="11"/>
      <color rgb="FFFF0000"/>
      <name val="Candara"/>
      <family val="2"/>
    </font>
    <font>
      <b/>
      <sz val="11"/>
      <color rgb="FF333333"/>
      <name val="Candara"/>
      <family val="2"/>
    </font>
    <font>
      <b/>
      <sz val="11"/>
      <color theme="5"/>
      <name val="Candara"/>
      <family val="2"/>
    </font>
    <font>
      <b/>
      <sz val="11"/>
      <color rgb="FFFF0000"/>
      <name val="Candara"/>
      <family val="2"/>
    </font>
    <font>
      <sz val="11"/>
      <color theme="8"/>
      <name val="Candara"/>
      <family val="2"/>
    </font>
    <font>
      <sz val="10"/>
      <name val="Candara"/>
      <family val="2"/>
    </font>
    <font>
      <sz val="11"/>
      <color rgb="FF000000"/>
      <name val="Candara"/>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20">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cellStyleXfs>
  <cellXfs count="368">
    <xf numFmtId="0" fontId="0" fillId="0" borderId="0" xfId="0"/>
    <xf numFmtId="0" fontId="8" fillId="0" borderId="0" xfId="0" applyFont="1"/>
    <xf numFmtId="0" fontId="4" fillId="0" borderId="0" xfId="0" applyFont="1"/>
    <xf numFmtId="0" fontId="8" fillId="9" borderId="0" xfId="0" applyFont="1" applyFill="1"/>
    <xf numFmtId="0" fontId="8" fillId="0" borderId="13" xfId="0" applyFont="1" applyBorder="1"/>
    <xf numFmtId="0" fontId="8" fillId="0" borderId="7" xfId="0" applyFont="1" applyBorder="1"/>
    <xf numFmtId="0" fontId="12" fillId="9" borderId="0" xfId="0" applyFont="1" applyFill="1" applyAlignment="1">
      <alignment horizontal="center" vertical="center"/>
    </xf>
    <xf numFmtId="0" fontId="8" fillId="0" borderId="3" xfId="0" applyFont="1" applyBorder="1"/>
    <xf numFmtId="0" fontId="8" fillId="0" borderId="12" xfId="0" applyFont="1" applyBorder="1" applyProtection="1">
      <protection hidden="1"/>
    </xf>
    <xf numFmtId="0" fontId="8" fillId="0" borderId="0" xfId="0" applyFont="1" applyProtection="1">
      <protection hidden="1"/>
    </xf>
    <xf numFmtId="0" fontId="8" fillId="0" borderId="12" xfId="0" applyFont="1" applyBorder="1" applyAlignment="1" applyProtection="1">
      <alignment horizontal="left"/>
      <protection hidden="1"/>
    </xf>
    <xf numFmtId="0" fontId="8" fillId="0" borderId="0" xfId="0" applyFont="1" applyAlignment="1" applyProtection="1">
      <alignment horizontal="left"/>
      <protection hidden="1"/>
    </xf>
    <xf numFmtId="0" fontId="8" fillId="0" borderId="13" xfId="0" applyFont="1" applyBorder="1" applyProtection="1">
      <protection hidden="1"/>
    </xf>
    <xf numFmtId="0" fontId="8" fillId="0" borderId="7" xfId="0" applyFont="1" applyBorder="1" applyProtection="1">
      <protection hidden="1"/>
    </xf>
    <xf numFmtId="0" fontId="8" fillId="0" borderId="4" xfId="0" applyFont="1" applyBorder="1" applyProtection="1">
      <protection hidden="1"/>
    </xf>
    <xf numFmtId="0" fontId="8" fillId="0" borderId="3" xfId="0" applyFont="1" applyBorder="1" applyProtection="1">
      <protection hidden="1"/>
    </xf>
    <xf numFmtId="0" fontId="8" fillId="3" borderId="13" xfId="10" applyFont="1" applyFill="1" applyBorder="1" applyProtection="1">
      <protection hidden="1"/>
    </xf>
    <xf numFmtId="0" fontId="5" fillId="3" borderId="12" xfId="10" applyFont="1" applyFill="1" applyBorder="1" applyAlignment="1" applyProtection="1">
      <alignment horizontal="left"/>
      <protection hidden="1"/>
    </xf>
    <xf numFmtId="0" fontId="8" fillId="3" borderId="11" xfId="10" applyFont="1" applyFill="1" applyBorder="1" applyProtection="1">
      <protection hidden="1"/>
    </xf>
    <xf numFmtId="0" fontId="8" fillId="3" borderId="4" xfId="10" applyFont="1" applyFill="1" applyBorder="1" applyProtection="1">
      <protection hidden="1"/>
    </xf>
    <xf numFmtId="0" fontId="8" fillId="3" borderId="3" xfId="10" applyFont="1" applyFill="1" applyBorder="1" applyProtection="1">
      <protection hidden="1"/>
    </xf>
    <xf numFmtId="0" fontId="6" fillId="0" borderId="0" xfId="0" applyFont="1" applyProtection="1">
      <protection hidden="1"/>
    </xf>
    <xf numFmtId="0" fontId="14" fillId="0" borderId="0" xfId="0" applyFont="1" applyAlignment="1" applyProtection="1">
      <alignment vertical="center" wrapText="1"/>
      <protection hidden="1"/>
    </xf>
    <xf numFmtId="0" fontId="14" fillId="0" borderId="0" xfId="0" applyFont="1" applyAlignment="1" applyProtection="1">
      <alignment horizontal="center" vertical="center" wrapText="1"/>
      <protection hidden="1"/>
    </xf>
    <xf numFmtId="0" fontId="15" fillId="9" borderId="0" xfId="0" applyFont="1" applyFill="1"/>
    <xf numFmtId="0" fontId="15" fillId="9" borderId="15" xfId="0" applyFont="1" applyFill="1" applyBorder="1"/>
    <xf numFmtId="0" fontId="15" fillId="9" borderId="18" xfId="0" applyFont="1" applyFill="1" applyBorder="1"/>
    <xf numFmtId="0" fontId="15" fillId="9" borderId="19" xfId="0" applyFont="1" applyFill="1" applyBorder="1"/>
    <xf numFmtId="0" fontId="15" fillId="9" borderId="0" xfId="0" applyFont="1" applyFill="1" applyAlignment="1">
      <alignment horizontal="left" indent="2"/>
    </xf>
    <xf numFmtId="0" fontId="15" fillId="9" borderId="21" xfId="0" applyFont="1" applyFill="1" applyBorder="1"/>
    <xf numFmtId="0" fontId="15" fillId="9" borderId="20" xfId="0" applyFont="1" applyFill="1" applyBorder="1"/>
    <xf numFmtId="0" fontId="15" fillId="9" borderId="22" xfId="0" applyFont="1" applyFill="1" applyBorder="1"/>
    <xf numFmtId="0" fontId="15" fillId="9" borderId="16" xfId="0" applyFont="1" applyFill="1" applyBorder="1" applyAlignment="1">
      <alignment horizontal="right"/>
    </xf>
    <xf numFmtId="0" fontId="15" fillId="9" borderId="16" xfId="0" applyFont="1" applyFill="1" applyBorder="1"/>
    <xf numFmtId="0" fontId="15" fillId="9" borderId="17" xfId="0" applyFont="1" applyFill="1" applyBorder="1"/>
    <xf numFmtId="0" fontId="4" fillId="9" borderId="0" xfId="0" applyFont="1" applyFill="1"/>
    <xf numFmtId="0" fontId="4" fillId="9" borderId="15" xfId="0" applyFont="1" applyFill="1" applyBorder="1"/>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4" fillId="9" borderId="18" xfId="0" applyFont="1" applyFill="1" applyBorder="1"/>
    <xf numFmtId="0" fontId="4" fillId="9" borderId="0" xfId="0" applyFont="1" applyFill="1" applyAlignment="1">
      <alignment horizontal="left" vertical="center" indent="2"/>
    </xf>
    <xf numFmtId="0" fontId="4" fillId="9" borderId="0" xfId="0" applyFont="1" applyFill="1" applyAlignment="1">
      <alignment horizontal="left" indent="2"/>
    </xf>
    <xf numFmtId="0" fontId="4" fillId="9" borderId="0" xfId="0" applyFont="1" applyFill="1" applyAlignment="1">
      <alignment horizontal="right"/>
    </xf>
    <xf numFmtId="0" fontId="4" fillId="9" borderId="21" xfId="0" applyFont="1" applyFill="1" applyBorder="1"/>
    <xf numFmtId="0" fontId="4" fillId="9" borderId="20" xfId="0" applyFont="1" applyFill="1" applyBorder="1" applyAlignment="1">
      <alignment horizontal="right"/>
    </xf>
    <xf numFmtId="0" fontId="4" fillId="9" borderId="20" xfId="0" applyFont="1" applyFill="1" applyBorder="1"/>
    <xf numFmtId="0" fontId="4" fillId="9" borderId="22" xfId="0" applyFont="1" applyFill="1" applyBorder="1"/>
    <xf numFmtId="0" fontId="4" fillId="9" borderId="16" xfId="0" applyFont="1" applyFill="1" applyBorder="1" applyAlignment="1">
      <alignment horizontal="right"/>
    </xf>
    <xf numFmtId="0" fontId="4" fillId="9" borderId="16" xfId="0" applyFont="1" applyFill="1" applyBorder="1"/>
    <xf numFmtId="0" fontId="4" fillId="9" borderId="20" xfId="0" applyFont="1" applyFill="1" applyBorder="1" applyAlignment="1">
      <alignment horizontal="right" vertical="center"/>
    </xf>
    <xf numFmtId="0" fontId="4" fillId="9" borderId="20" xfId="0" applyFont="1" applyFill="1" applyBorder="1" applyAlignment="1">
      <alignment vertical="center"/>
    </xf>
    <xf numFmtId="0" fontId="18" fillId="4" borderId="0" xfId="0" applyFont="1" applyFill="1" applyAlignment="1">
      <alignment vertical="center"/>
    </xf>
    <xf numFmtId="0" fontId="13" fillId="0" borderId="0" xfId="0" applyFont="1" applyAlignment="1">
      <alignment horizontal="centerContinuous" vertical="center" wrapText="1"/>
    </xf>
    <xf numFmtId="0" fontId="4" fillId="0" borderId="19" xfId="0" applyFont="1" applyBorder="1"/>
    <xf numFmtId="0" fontId="4" fillId="0" borderId="22" xfId="0" applyFont="1" applyBorder="1"/>
    <xf numFmtId="0" fontId="4" fillId="0" borderId="17" xfId="0" applyFont="1" applyBorder="1"/>
    <xf numFmtId="0" fontId="8" fillId="0" borderId="14" xfId="0" applyFont="1" applyBorder="1"/>
    <xf numFmtId="0" fontId="8" fillId="0" borderId="9" xfId="0" applyFont="1" applyBorder="1"/>
    <xf numFmtId="0" fontId="8" fillId="0" borderId="12" xfId="0" applyFont="1" applyBorder="1"/>
    <xf numFmtId="0" fontId="8" fillId="0" borderId="11" xfId="0" applyFont="1" applyBorder="1"/>
    <xf numFmtId="0" fontId="8" fillId="0" borderId="4" xfId="0" applyFont="1" applyBorder="1"/>
    <xf numFmtId="0" fontId="21" fillId="4" borderId="0" xfId="0" applyFont="1" applyFill="1" applyAlignment="1">
      <alignment vertical="center" wrapText="1"/>
    </xf>
    <xf numFmtId="0" fontId="4" fillId="0" borderId="0" xfId="0" applyFont="1" applyAlignment="1">
      <alignment horizontal="center"/>
    </xf>
    <xf numFmtId="0" fontId="4" fillId="0" borderId="4" xfId="0" applyFont="1" applyBorder="1"/>
    <xf numFmtId="0" fontId="4" fillId="0" borderId="9" xfId="0" applyFont="1" applyBorder="1"/>
    <xf numFmtId="0" fontId="2" fillId="3"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protection hidden="1"/>
    </xf>
    <xf numFmtId="0" fontId="4" fillId="2" borderId="10" xfId="0" applyFont="1" applyFill="1" applyBorder="1" applyAlignment="1" applyProtection="1">
      <alignment horizontal="left"/>
      <protection hidden="1"/>
    </xf>
    <xf numFmtId="165" fontId="4" fillId="2" borderId="1" xfId="6" applyFont="1" applyFill="1" applyBorder="1" applyAlignment="1" applyProtection="1">
      <alignment horizontal="left"/>
      <protection hidden="1"/>
    </xf>
    <xf numFmtId="44" fontId="4" fillId="2" borderId="1" xfId="1" applyFont="1" applyFill="1" applyBorder="1" applyAlignment="1" applyProtection="1">
      <alignment horizontal="left"/>
      <protection hidden="1"/>
    </xf>
    <xf numFmtId="0" fontId="4" fillId="3" borderId="10" xfId="0" applyFont="1" applyFill="1" applyBorder="1" applyAlignment="1" applyProtection="1">
      <alignment horizontal="left"/>
      <protection hidden="1"/>
    </xf>
    <xf numFmtId="165" fontId="4" fillId="3" borderId="1" xfId="6" applyFont="1" applyFill="1" applyBorder="1" applyAlignment="1" applyProtection="1">
      <alignment horizontal="left"/>
      <protection hidden="1"/>
    </xf>
    <xf numFmtId="44" fontId="4" fillId="3" borderId="1" xfId="1" applyFont="1" applyFill="1" applyBorder="1" applyAlignment="1" applyProtection="1">
      <alignment horizontal="left"/>
      <protection hidden="1"/>
    </xf>
    <xf numFmtId="0" fontId="20" fillId="10" borderId="10" xfId="0" applyFont="1" applyFill="1" applyBorder="1" applyAlignment="1" applyProtection="1">
      <alignment horizontal="left"/>
      <protection hidden="1"/>
    </xf>
    <xf numFmtId="165" fontId="20" fillId="10" borderId="1" xfId="6" applyFont="1" applyFill="1" applyBorder="1" applyAlignment="1" applyProtection="1">
      <alignment horizontal="left"/>
      <protection hidden="1"/>
    </xf>
    <xf numFmtId="0" fontId="21" fillId="4" borderId="0" xfId="0" applyFont="1" applyFill="1" applyAlignment="1">
      <alignment vertical="center"/>
    </xf>
    <xf numFmtId="0" fontId="13" fillId="0" borderId="0" xfId="0" applyFont="1" applyAlignment="1">
      <alignment horizontal="centerContinuous" vertical="top" wrapText="1"/>
    </xf>
    <xf numFmtId="0" fontId="18" fillId="0" borderId="0" xfId="0" applyFont="1" applyAlignment="1" applyProtection="1">
      <alignment vertical="center" wrapText="1"/>
      <protection hidden="1"/>
    </xf>
    <xf numFmtId="0" fontId="18" fillId="0" borderId="0" xfId="0" applyFont="1" applyAlignment="1" applyProtection="1">
      <alignment horizontal="center" vertical="center" wrapText="1"/>
      <protection hidden="1"/>
    </xf>
    <xf numFmtId="0" fontId="4" fillId="2" borderId="0" xfId="0" applyFont="1" applyFill="1" applyProtection="1">
      <protection hidden="1"/>
    </xf>
    <xf numFmtId="0" fontId="4" fillId="0" borderId="0" xfId="0" applyFont="1" applyAlignment="1" applyProtection="1">
      <alignment horizontal="left"/>
      <protection locked="0"/>
    </xf>
    <xf numFmtId="168" fontId="4" fillId="0" borderId="0" xfId="1" applyNumberFormat="1" applyFont="1" applyFill="1" applyBorder="1" applyAlignment="1" applyProtection="1">
      <alignment horizontal="right"/>
      <protection locked="0"/>
    </xf>
    <xf numFmtId="2" fontId="4" fillId="0" borderId="0" xfId="8" applyNumberFormat="1" applyFont="1" applyFill="1" applyAlignment="1" applyProtection="1">
      <alignment horizontal="center"/>
      <protection locked="0"/>
    </xf>
    <xf numFmtId="0" fontId="4" fillId="3" borderId="0" xfId="0" applyFont="1" applyFill="1" applyProtection="1">
      <protection hidden="1"/>
    </xf>
    <xf numFmtId="2" fontId="4" fillId="0" borderId="0" xfId="8" applyNumberFormat="1" applyFont="1" applyFill="1" applyBorder="1" applyAlignment="1" applyProtection="1">
      <alignment horizontal="center"/>
      <protection locked="0"/>
    </xf>
    <xf numFmtId="0" fontId="14" fillId="0" borderId="0" xfId="0" applyFont="1" applyAlignment="1" applyProtection="1">
      <alignment vertical="center"/>
      <protection hidden="1"/>
    </xf>
    <xf numFmtId="0" fontId="13" fillId="0" borderId="0" xfId="0" applyFont="1" applyAlignment="1" applyProtection="1">
      <alignment horizontal="centerContinuous" vertical="center" wrapText="1"/>
      <protection hidden="1"/>
    </xf>
    <xf numFmtId="0" fontId="14" fillId="0" borderId="0" xfId="0" applyFont="1" applyAlignment="1" applyProtection="1">
      <alignment horizontal="centerContinuous" vertical="top" wrapText="1"/>
      <protection hidden="1"/>
    </xf>
    <xf numFmtId="165" fontId="18" fillId="11" borderId="1" xfId="6" applyFont="1" applyFill="1" applyBorder="1" applyAlignment="1" applyProtection="1">
      <alignment horizontal="left"/>
      <protection hidden="1"/>
    </xf>
    <xf numFmtId="44" fontId="18" fillId="11" borderId="1" xfId="1" applyFont="1" applyFill="1" applyBorder="1" applyAlignment="1" applyProtection="1">
      <alignment horizontal="left"/>
      <protection hidden="1"/>
    </xf>
    <xf numFmtId="0" fontId="13" fillId="0" borderId="0" xfId="0" applyFont="1" applyAlignment="1" applyProtection="1">
      <alignment vertical="center" wrapText="1"/>
      <protection hidden="1"/>
    </xf>
    <xf numFmtId="0" fontId="8" fillId="0" borderId="14" xfId="0" applyFont="1" applyBorder="1" applyAlignment="1" applyProtection="1">
      <alignment horizontal="center"/>
      <protection hidden="1"/>
    </xf>
    <xf numFmtId="0" fontId="8" fillId="0" borderId="9" xfId="0" applyFont="1" applyBorder="1" applyProtection="1">
      <protection hidden="1"/>
    </xf>
    <xf numFmtId="0" fontId="8" fillId="0" borderId="12"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23" fillId="3" borderId="14" xfId="0" applyFont="1" applyFill="1" applyBorder="1" applyProtection="1">
      <protection hidden="1"/>
    </xf>
    <xf numFmtId="0" fontId="23" fillId="3" borderId="9" xfId="0" applyFont="1" applyFill="1" applyBorder="1" applyProtection="1">
      <protection hidden="1"/>
    </xf>
    <xf numFmtId="0" fontId="5" fillId="3" borderId="0" xfId="10" applyFont="1" applyFill="1" applyAlignment="1" applyProtection="1">
      <alignment horizontal="left"/>
      <protection hidden="1"/>
    </xf>
    <xf numFmtId="0" fontId="4" fillId="0" borderId="0" xfId="0" applyFont="1" applyProtection="1">
      <protection hidden="1"/>
    </xf>
    <xf numFmtId="0" fontId="4" fillId="0" borderId="0" xfId="0" applyFont="1" applyAlignment="1" applyProtection="1">
      <alignment horizontal="center"/>
      <protection hidden="1"/>
    </xf>
    <xf numFmtId="0" fontId="20" fillId="0" borderId="0" xfId="0" applyFont="1" applyAlignment="1" applyProtection="1">
      <alignment horizontal="center" vertical="center"/>
      <protection hidden="1"/>
    </xf>
    <xf numFmtId="0" fontId="3" fillId="0" borderId="20" xfId="0" applyFont="1" applyBorder="1" applyAlignment="1" applyProtection="1">
      <alignment vertical="center" wrapText="1"/>
      <protection hidden="1"/>
    </xf>
    <xf numFmtId="0" fontId="25" fillId="0" borderId="0" xfId="0" applyFont="1" applyProtection="1">
      <protection hidden="1"/>
    </xf>
    <xf numFmtId="0" fontId="4" fillId="9" borderId="0" xfId="0" applyFont="1" applyFill="1" applyProtection="1">
      <protection hidden="1"/>
    </xf>
    <xf numFmtId="0" fontId="4" fillId="9" borderId="15" xfId="0" applyFont="1" applyFill="1" applyBorder="1" applyAlignment="1" applyProtection="1">
      <alignment horizontal="center"/>
      <protection hidden="1"/>
    </xf>
    <xf numFmtId="0" fontId="17" fillId="9" borderId="16" xfId="0" applyFont="1" applyFill="1" applyBorder="1" applyAlignment="1" applyProtection="1">
      <alignment horizontal="center" vertical="center"/>
      <protection hidden="1"/>
    </xf>
    <xf numFmtId="0" fontId="4" fillId="9" borderId="17" xfId="0" applyFont="1" applyFill="1" applyBorder="1" applyProtection="1">
      <protection hidden="1"/>
    </xf>
    <xf numFmtId="0" fontId="4" fillId="9" borderId="18" xfId="0" applyFont="1" applyFill="1" applyBorder="1" applyAlignment="1" applyProtection="1">
      <alignment horizontal="center"/>
      <protection hidden="1"/>
    </xf>
    <xf numFmtId="0" fontId="18" fillId="4" borderId="0" xfId="0" applyFont="1" applyFill="1" applyAlignment="1" applyProtection="1">
      <alignment vertical="center"/>
      <protection hidden="1"/>
    </xf>
    <xf numFmtId="0" fontId="4" fillId="9" borderId="19" xfId="0" applyFont="1" applyFill="1" applyBorder="1" applyProtection="1">
      <protection hidden="1"/>
    </xf>
    <xf numFmtId="0" fontId="4" fillId="9" borderId="0" xfId="0" applyFont="1" applyFill="1" applyAlignment="1" applyProtection="1">
      <alignment horizontal="left" vertical="center" indent="2"/>
      <protection hidden="1"/>
    </xf>
    <xf numFmtId="0" fontId="22" fillId="9" borderId="19" xfId="0" applyFont="1" applyFill="1" applyBorder="1" applyProtection="1">
      <protection hidden="1"/>
    </xf>
    <xf numFmtId="0" fontId="22" fillId="0" borderId="0" xfId="0" applyFont="1" applyProtection="1">
      <protection hidden="1"/>
    </xf>
    <xf numFmtId="0" fontId="2" fillId="9" borderId="0" xfId="0" applyFont="1" applyFill="1" applyAlignment="1" applyProtection="1">
      <alignment horizontal="left" vertical="center" indent="2"/>
      <protection hidden="1"/>
    </xf>
    <xf numFmtId="0" fontId="4" fillId="9" borderId="0" xfId="0" applyFont="1" applyFill="1" applyAlignment="1" applyProtection="1">
      <alignment horizontal="left" indent="2"/>
      <protection hidden="1"/>
    </xf>
    <xf numFmtId="0" fontId="26" fillId="0" borderId="0" xfId="0" quotePrefix="1" applyFont="1" applyAlignment="1" applyProtection="1">
      <alignment vertical="center"/>
      <protection hidden="1"/>
    </xf>
    <xf numFmtId="0" fontId="4" fillId="9" borderId="0" xfId="0" applyFont="1" applyFill="1" applyAlignment="1" applyProtection="1">
      <alignment horizontal="right"/>
      <protection hidden="1"/>
    </xf>
    <xf numFmtId="0" fontId="26" fillId="0" borderId="0" xfId="0" applyFont="1" applyAlignment="1" applyProtection="1">
      <alignment vertical="center"/>
      <protection hidden="1"/>
    </xf>
    <xf numFmtId="0" fontId="4" fillId="9" borderId="21" xfId="0" applyFont="1" applyFill="1" applyBorder="1" applyAlignment="1" applyProtection="1">
      <alignment horizontal="center"/>
      <protection hidden="1"/>
    </xf>
    <xf numFmtId="0" fontId="4" fillId="9" borderId="20" xfId="0" applyFont="1" applyFill="1" applyBorder="1" applyAlignment="1" applyProtection="1">
      <alignment horizontal="right"/>
      <protection hidden="1"/>
    </xf>
    <xf numFmtId="0" fontId="4" fillId="9" borderId="22" xfId="0" applyFont="1" applyFill="1" applyBorder="1" applyProtection="1">
      <protection hidden="1"/>
    </xf>
    <xf numFmtId="0" fontId="4" fillId="9" borderId="0" xfId="0" applyFont="1" applyFill="1" applyAlignment="1" applyProtection="1">
      <alignment horizontal="center"/>
      <protection hidden="1"/>
    </xf>
    <xf numFmtId="0" fontId="4" fillId="9" borderId="16" xfId="0" applyFont="1" applyFill="1" applyBorder="1" applyAlignment="1" applyProtection="1">
      <alignment horizontal="right"/>
      <protection hidden="1"/>
    </xf>
    <xf numFmtId="169" fontId="4" fillId="6" borderId="20" xfId="0" applyNumberFormat="1" applyFont="1" applyFill="1" applyBorder="1" applyProtection="1">
      <protection locked="0" hidden="1"/>
    </xf>
    <xf numFmtId="49" fontId="9" fillId="6" borderId="20" xfId="9" applyNumberFormat="1" applyFill="1" applyBorder="1" applyAlignment="1" applyProtection="1">
      <protection locked="0" hidden="1"/>
    </xf>
    <xf numFmtId="0" fontId="4" fillId="9" borderId="20" xfId="0" applyFont="1" applyFill="1" applyBorder="1" applyProtection="1">
      <protection hidden="1"/>
    </xf>
    <xf numFmtId="0" fontId="4" fillId="3" borderId="20" xfId="0" applyFont="1" applyFill="1" applyBorder="1" applyProtection="1">
      <protection hidden="1"/>
    </xf>
    <xf numFmtId="0" fontId="7" fillId="9" borderId="0" xfId="0" applyFont="1" applyFill="1" applyAlignment="1" applyProtection="1">
      <alignment horizontal="left" vertical="center" indent="2"/>
      <protection hidden="1"/>
    </xf>
    <xf numFmtId="44" fontId="19" fillId="9" borderId="0" xfId="9" applyNumberFormat="1" applyFont="1" applyFill="1" applyBorder="1" applyAlignment="1" applyProtection="1">
      <protection hidden="1"/>
    </xf>
    <xf numFmtId="0" fontId="4" fillId="0" borderId="14" xfId="0" applyFont="1" applyBorder="1" applyAlignment="1" applyProtection="1">
      <alignment horizontal="center"/>
      <protection hidden="1"/>
    </xf>
    <xf numFmtId="0" fontId="4" fillId="0" borderId="9" xfId="0" applyFont="1" applyBorder="1" applyProtection="1">
      <protection hidden="1"/>
    </xf>
    <xf numFmtId="0" fontId="4" fillId="0" borderId="13" xfId="0" applyFont="1" applyBorder="1" applyProtection="1">
      <protection hidden="1"/>
    </xf>
    <xf numFmtId="0" fontId="4" fillId="0" borderId="12" xfId="0" applyFont="1" applyBorder="1" applyAlignment="1" applyProtection="1">
      <alignment horizontal="center"/>
      <protection hidden="1"/>
    </xf>
    <xf numFmtId="0" fontId="4" fillId="0" borderId="7" xfId="0" applyFont="1" applyBorder="1" applyProtection="1">
      <protection hidden="1"/>
    </xf>
    <xf numFmtId="0" fontId="4" fillId="0" borderId="0" xfId="10" applyFont="1" applyProtection="1">
      <protection hidden="1"/>
    </xf>
    <xf numFmtId="1" fontId="4" fillId="3" borderId="10" xfId="6" applyNumberFormat="1" applyFont="1" applyFill="1" applyBorder="1" applyAlignment="1" applyProtection="1">
      <alignment horizontal="right"/>
      <protection hidden="1"/>
    </xf>
    <xf numFmtId="0" fontId="4" fillId="2" borderId="10" xfId="6" applyNumberFormat="1" applyFont="1" applyFill="1" applyBorder="1" applyAlignment="1" applyProtection="1">
      <alignment horizontal="right"/>
      <protection hidden="1"/>
    </xf>
    <xf numFmtId="0" fontId="4" fillId="0" borderId="9" xfId="6" applyNumberFormat="1" applyFont="1" applyFill="1" applyBorder="1" applyAlignment="1" applyProtection="1">
      <alignment horizontal="right"/>
      <protection hidden="1"/>
    </xf>
    <xf numFmtId="168" fontId="4" fillId="3" borderId="4" xfId="6" applyNumberFormat="1" applyFont="1" applyFill="1" applyBorder="1" applyAlignment="1" applyProtection="1">
      <alignment horizontal="right"/>
      <protection hidden="1"/>
    </xf>
    <xf numFmtId="168" fontId="4" fillId="2" borderId="10" xfId="1" applyNumberFormat="1" applyFont="1" applyFill="1" applyBorder="1" applyAlignment="1" applyProtection="1">
      <alignment horizontal="right"/>
      <protection hidden="1"/>
    </xf>
    <xf numFmtId="0" fontId="3" fillId="0" borderId="0" xfId="10" applyFont="1" applyProtection="1">
      <protection hidden="1"/>
    </xf>
    <xf numFmtId="168" fontId="18" fillId="11" borderId="10" xfId="6" applyNumberFormat="1" applyFont="1" applyFill="1" applyBorder="1" applyAlignment="1" applyProtection="1">
      <alignment horizontal="right"/>
      <protection hidden="1"/>
    </xf>
    <xf numFmtId="0" fontId="4" fillId="0" borderId="11" xfId="0" applyFont="1" applyBorder="1" applyAlignment="1" applyProtection="1">
      <alignment horizontal="center"/>
      <protection hidden="1"/>
    </xf>
    <xf numFmtId="0" fontId="4" fillId="0" borderId="4" xfId="0" applyFont="1" applyBorder="1" applyProtection="1">
      <protection hidden="1"/>
    </xf>
    <xf numFmtId="0" fontId="4" fillId="0" borderId="3" xfId="0" applyFont="1" applyBorder="1" applyProtection="1">
      <protection hidden="1"/>
    </xf>
    <xf numFmtId="0" fontId="4" fillId="3" borderId="13" xfId="10" applyFont="1" applyFill="1" applyBorder="1" applyProtection="1">
      <protection hidden="1"/>
    </xf>
    <xf numFmtId="0" fontId="20" fillId="3" borderId="12" xfId="10" applyFont="1" applyFill="1" applyBorder="1" applyAlignment="1" applyProtection="1">
      <alignment horizontal="left"/>
      <protection hidden="1"/>
    </xf>
    <xf numFmtId="0" fontId="4" fillId="2" borderId="3" xfId="10" applyFont="1" applyFill="1" applyBorder="1" applyProtection="1">
      <protection hidden="1"/>
    </xf>
    <xf numFmtId="167" fontId="4" fillId="2" borderId="6" xfId="10" applyNumberFormat="1" applyFont="1" applyFill="1" applyBorder="1" applyProtection="1">
      <protection hidden="1"/>
    </xf>
    <xf numFmtId="0" fontId="4" fillId="3" borderId="11" xfId="10" applyFont="1" applyFill="1" applyBorder="1" applyProtection="1">
      <protection hidden="1"/>
    </xf>
    <xf numFmtId="0" fontId="4" fillId="3" borderId="3" xfId="10" applyFont="1" applyFill="1" applyBorder="1" applyProtection="1">
      <protection hidden="1"/>
    </xf>
    <xf numFmtId="0" fontId="21" fillId="4" borderId="0" xfId="0" applyFont="1" applyFill="1" applyAlignment="1">
      <alignment horizontal="right" vertical="center"/>
    </xf>
    <xf numFmtId="0" fontId="16" fillId="4" borderId="0" xfId="0" applyFont="1" applyFill="1" applyAlignment="1">
      <alignment vertical="center"/>
    </xf>
    <xf numFmtId="0" fontId="15" fillId="0" borderId="0" xfId="0" applyFont="1" applyAlignment="1">
      <alignment horizontal="left"/>
    </xf>
    <xf numFmtId="0" fontId="16" fillId="4" borderId="4" xfId="0" applyFont="1" applyFill="1" applyBorder="1" applyAlignment="1">
      <alignment vertical="center"/>
    </xf>
    <xf numFmtId="1" fontId="15" fillId="2" borderId="4" xfId="0" applyNumberFormat="1" applyFont="1" applyFill="1" applyBorder="1" applyAlignment="1">
      <alignment horizontal="center"/>
    </xf>
    <xf numFmtId="1" fontId="15" fillId="3" borderId="4" xfId="0" applyNumberFormat="1" applyFont="1" applyFill="1" applyBorder="1" applyAlignment="1">
      <alignment horizontal="center"/>
    </xf>
    <xf numFmtId="0" fontId="4" fillId="0" borderId="0" xfId="0" applyFont="1" applyAlignment="1" applyProtection="1">
      <alignment horizontal="left"/>
      <protection hidden="1"/>
    </xf>
    <xf numFmtId="44" fontId="18" fillId="11" borderId="10" xfId="1" applyFont="1" applyFill="1" applyBorder="1"/>
    <xf numFmtId="0" fontId="3" fillId="0" borderId="0" xfId="0" applyFont="1" applyProtection="1">
      <protection hidden="1"/>
    </xf>
    <xf numFmtId="0" fontId="2" fillId="0" borderId="0" xfId="0" applyFont="1" applyProtection="1">
      <protection hidden="1"/>
    </xf>
    <xf numFmtId="0" fontId="3" fillId="0" borderId="0" xfId="0" applyFont="1" applyAlignment="1" applyProtection="1">
      <alignment horizontal="left"/>
      <protection hidden="1"/>
    </xf>
    <xf numFmtId="166" fontId="4" fillId="2" borderId="2" xfId="1" applyNumberFormat="1" applyFont="1" applyFill="1" applyBorder="1" applyAlignment="1" applyProtection="1">
      <alignment vertical="center" wrapText="1"/>
      <protection hidden="1"/>
    </xf>
    <xf numFmtId="166" fontId="4" fillId="2" borderId="8" xfId="1" applyNumberFormat="1" applyFont="1" applyFill="1" applyBorder="1" applyAlignment="1" applyProtection="1">
      <alignment vertical="center" wrapText="1"/>
      <protection hidden="1"/>
    </xf>
    <xf numFmtId="166" fontId="4" fillId="3" borderId="2" xfId="1" applyNumberFormat="1" applyFont="1" applyFill="1" applyBorder="1" applyAlignment="1" applyProtection="1">
      <alignment vertical="center" wrapText="1"/>
      <protection hidden="1"/>
    </xf>
    <xf numFmtId="166" fontId="4" fillId="3" borderId="8" xfId="1" applyNumberFormat="1" applyFont="1" applyFill="1" applyBorder="1" applyAlignment="1" applyProtection="1">
      <alignment vertical="center" wrapText="1"/>
      <protection hidden="1"/>
    </xf>
    <xf numFmtId="44" fontId="18" fillId="11" borderId="5" xfId="1" applyFont="1" applyFill="1" applyBorder="1" applyAlignment="1" applyProtection="1">
      <alignment wrapText="1"/>
      <protection hidden="1"/>
    </xf>
    <xf numFmtId="44" fontId="18" fillId="11" borderId="6" xfId="1" applyFont="1" applyFill="1" applyBorder="1" applyAlignment="1" applyProtection="1">
      <alignment wrapText="1"/>
      <protection hidden="1"/>
    </xf>
    <xf numFmtId="164" fontId="4" fillId="3" borderId="10" xfId="1" applyNumberFormat="1" applyFont="1" applyFill="1" applyBorder="1" applyAlignment="1" applyProtection="1">
      <protection hidden="1"/>
    </xf>
    <xf numFmtId="164" fontId="4" fillId="3" borderId="10" xfId="1" applyNumberFormat="1" applyFont="1" applyFill="1" applyBorder="1" applyAlignment="1"/>
    <xf numFmtId="164" fontId="4" fillId="2" borderId="10" xfId="1" applyNumberFormat="1" applyFont="1" applyFill="1" applyBorder="1" applyAlignment="1"/>
    <xf numFmtId="44" fontId="4" fillId="10" borderId="1" xfId="1" applyFont="1" applyFill="1" applyBorder="1" applyAlignment="1" applyProtection="1">
      <alignment horizontal="left"/>
      <protection hidden="1"/>
    </xf>
    <xf numFmtId="9" fontId="4" fillId="0" borderId="0" xfId="3" applyFont="1" applyFill="1" applyBorder="1" applyAlignment="1" applyProtection="1">
      <alignment horizontal="center"/>
      <protection locked="0"/>
    </xf>
    <xf numFmtId="166" fontId="4" fillId="2" borderId="12" xfId="1" applyNumberFormat="1" applyFont="1" applyFill="1" applyBorder="1" applyAlignment="1" applyProtection="1">
      <alignment vertical="center" wrapText="1"/>
      <protection hidden="1"/>
    </xf>
    <xf numFmtId="0" fontId="4" fillId="3"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166" fontId="4" fillId="3" borderId="12" xfId="1" applyNumberFormat="1" applyFont="1" applyFill="1" applyBorder="1" applyAlignment="1" applyProtection="1">
      <alignment vertical="center" wrapText="1"/>
      <protection hidden="1"/>
    </xf>
    <xf numFmtId="0" fontId="20" fillId="10" borderId="5" xfId="0" applyFont="1" applyFill="1" applyBorder="1" applyAlignment="1" applyProtection="1">
      <alignment horizontal="left"/>
      <protection hidden="1"/>
    </xf>
    <xf numFmtId="2" fontId="4" fillId="2" borderId="10" xfId="0" applyNumberFormat="1" applyFont="1" applyFill="1" applyBorder="1" applyAlignment="1">
      <alignment horizontal="right" wrapText="1"/>
    </xf>
    <xf numFmtId="0" fontId="3" fillId="3" borderId="15" xfId="0" applyFont="1" applyFill="1" applyBorder="1" applyAlignment="1" applyProtection="1">
      <alignment horizontal="centerContinuous" vertical="center"/>
      <protection hidden="1"/>
    </xf>
    <xf numFmtId="0" fontId="3" fillId="3" borderId="16" xfId="0" applyFont="1" applyFill="1" applyBorder="1" applyAlignment="1" applyProtection="1">
      <alignment horizontal="centerContinuous" vertical="center"/>
      <protection hidden="1"/>
    </xf>
    <xf numFmtId="0" fontId="3" fillId="3" borderId="17" xfId="0" applyFont="1" applyFill="1" applyBorder="1" applyAlignment="1" applyProtection="1">
      <alignment horizontal="centerContinuous" vertical="center"/>
      <protection hidden="1"/>
    </xf>
    <xf numFmtId="0" fontId="2" fillId="0" borderId="0" xfId="0" applyFont="1" applyAlignment="1" applyProtection="1">
      <alignment horizontal="center" vertical="center"/>
      <protection hidden="1"/>
    </xf>
    <xf numFmtId="0" fontId="18" fillId="0" borderId="29" xfId="0" applyFont="1" applyBorder="1" applyAlignment="1" applyProtection="1">
      <alignment horizontal="left" vertical="center" wrapText="1"/>
      <protection hidden="1"/>
    </xf>
    <xf numFmtId="0" fontId="18" fillId="0" borderId="25" xfId="0" applyFont="1" applyBorder="1" applyAlignment="1" applyProtection="1">
      <alignment horizontal="left" vertical="center" wrapText="1"/>
      <protection hidden="1"/>
    </xf>
    <xf numFmtId="0" fontId="18" fillId="0" borderId="18" xfId="0" applyFont="1" applyBorder="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2" fillId="2" borderId="24" xfId="1" applyNumberFormat="1" applyFont="1" applyFill="1" applyBorder="1" applyAlignment="1" applyProtection="1">
      <alignment horizontal="center" vertical="center"/>
      <protection hidden="1"/>
    </xf>
    <xf numFmtId="0" fontId="2" fillId="0" borderId="24" xfId="0" applyFont="1" applyBorder="1" applyAlignment="1" applyProtection="1">
      <alignment vertical="center" wrapText="1"/>
      <protection locked="0"/>
    </xf>
    <xf numFmtId="43" fontId="2" fillId="0" borderId="24" xfId="12" applyFont="1" applyFill="1" applyBorder="1" applyAlignment="1" applyProtection="1">
      <alignment horizontal="center" vertical="center" wrapText="1"/>
      <protection locked="0"/>
    </xf>
    <xf numFmtId="1" fontId="2" fillId="0" borderId="24" xfId="12" applyNumberFormat="1" applyFont="1" applyFill="1" applyBorder="1" applyAlignment="1" applyProtection="1">
      <alignment horizontal="center" vertical="center" wrapText="1"/>
      <protection locked="0"/>
    </xf>
    <xf numFmtId="44" fontId="2" fillId="0" borderId="24" xfId="1" applyFont="1" applyFill="1" applyBorder="1" applyAlignment="1" applyProtection="1">
      <alignment horizontal="center" vertical="center" wrapText="1"/>
      <protection locked="0"/>
    </xf>
    <xf numFmtId="44" fontId="2" fillId="2" borderId="24" xfId="1" applyFont="1" applyFill="1" applyBorder="1" applyAlignment="1" applyProtection="1">
      <alignment vertical="center"/>
      <protection hidden="1"/>
    </xf>
    <xf numFmtId="44" fontId="4" fillId="2" borderId="15" xfId="0" applyNumberFormat="1" applyFont="1" applyFill="1" applyBorder="1" applyAlignment="1" applyProtection="1">
      <alignment vertical="center"/>
      <protection hidden="1"/>
    </xf>
    <xf numFmtId="0" fontId="2" fillId="3" borderId="24" xfId="1" applyNumberFormat="1" applyFont="1" applyFill="1" applyBorder="1" applyAlignment="1" applyProtection="1">
      <alignment horizontal="center" vertical="center"/>
      <protection hidden="1"/>
    </xf>
    <xf numFmtId="44" fontId="2" fillId="3" borderId="24" xfId="1"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0" fontId="2" fillId="0" borderId="26" xfId="0" applyFont="1" applyBorder="1" applyAlignment="1" applyProtection="1">
      <alignment vertical="center" wrapText="1"/>
      <protection locked="0"/>
    </xf>
    <xf numFmtId="43" fontId="2" fillId="0" borderId="26" xfId="12" applyFont="1" applyFill="1" applyBorder="1" applyAlignment="1" applyProtection="1">
      <alignment horizontal="center" vertical="center" wrapText="1"/>
      <protection locked="0"/>
    </xf>
    <xf numFmtId="1" fontId="2" fillId="0" borderId="26" xfId="12" applyNumberFormat="1" applyFont="1" applyFill="1" applyBorder="1" applyAlignment="1" applyProtection="1">
      <alignment horizontal="center" vertical="center" wrapText="1"/>
      <protection locked="0"/>
    </xf>
    <xf numFmtId="44" fontId="2" fillId="0" borderId="26" xfId="1" applyFont="1" applyFill="1" applyBorder="1" applyAlignment="1" applyProtection="1">
      <alignment horizontal="center" vertical="center" wrapText="1"/>
      <protection locked="0"/>
    </xf>
    <xf numFmtId="0" fontId="27" fillId="0" borderId="0" xfId="0" applyFont="1" applyProtection="1">
      <protection hidden="1"/>
    </xf>
    <xf numFmtId="0" fontId="28" fillId="0" borderId="0" xfId="0" applyFont="1" applyAlignment="1" applyProtection="1">
      <alignment horizontal="center" vertical="center" wrapText="1"/>
      <protection hidden="1"/>
    </xf>
    <xf numFmtId="0" fontId="3" fillId="9" borderId="19" xfId="0" applyFont="1" applyFill="1" applyBorder="1" applyProtection="1">
      <protection hidden="1"/>
    </xf>
    <xf numFmtId="0" fontId="3" fillId="9" borderId="16" xfId="0" applyFont="1" applyFill="1" applyBorder="1" applyAlignment="1" applyProtection="1">
      <alignment horizontal="center"/>
      <protection hidden="1"/>
    </xf>
    <xf numFmtId="43" fontId="4" fillId="9" borderId="16" xfId="12" applyFont="1" applyFill="1" applyBorder="1" applyAlignment="1" applyProtection="1">
      <alignment horizontal="center" vertical="center" wrapText="1"/>
      <protection hidden="1"/>
    </xf>
    <xf numFmtId="0" fontId="20" fillId="9" borderId="17" xfId="0" applyFont="1" applyFill="1" applyBorder="1" applyAlignment="1" applyProtection="1">
      <alignment horizontal="right"/>
      <protection hidden="1"/>
    </xf>
    <xf numFmtId="1" fontId="2" fillId="2" borderId="24" xfId="1" applyNumberFormat="1" applyFont="1" applyFill="1" applyBorder="1" applyAlignment="1" applyProtection="1">
      <alignment vertical="center"/>
      <protection hidden="1"/>
    </xf>
    <xf numFmtId="44" fontId="4" fillId="2" borderId="28" xfId="1" applyFont="1" applyFill="1" applyBorder="1" applyAlignment="1" applyProtection="1">
      <alignment vertical="center"/>
      <protection hidden="1"/>
    </xf>
    <xf numFmtId="0" fontId="3" fillId="9" borderId="0" xfId="0" applyFont="1" applyFill="1" applyAlignment="1" applyProtection="1">
      <alignment horizontal="center"/>
      <protection hidden="1"/>
    </xf>
    <xf numFmtId="43" fontId="4" fillId="9" borderId="0" xfId="12" applyFont="1" applyFill="1" applyBorder="1" applyAlignment="1" applyProtection="1">
      <alignment horizontal="center" vertical="center" wrapText="1"/>
      <protection hidden="1"/>
    </xf>
    <xf numFmtId="0" fontId="20" fillId="9" borderId="0" xfId="0" applyFont="1" applyFill="1" applyAlignment="1" applyProtection="1">
      <alignment horizontal="right"/>
      <protection hidden="1"/>
    </xf>
    <xf numFmtId="1" fontId="2" fillId="3" borderId="24" xfId="1" applyNumberFormat="1" applyFont="1" applyFill="1" applyBorder="1" applyAlignment="1" applyProtection="1">
      <alignment vertical="center"/>
      <protection hidden="1"/>
    </xf>
    <xf numFmtId="44" fontId="4" fillId="3" borderId="28" xfId="1" applyFont="1" applyFill="1" applyBorder="1" applyAlignment="1" applyProtection="1">
      <alignment vertical="center"/>
      <protection hidden="1"/>
    </xf>
    <xf numFmtId="1" fontId="2" fillId="2" borderId="26" xfId="1" applyNumberFormat="1" applyFont="1" applyFill="1" applyBorder="1" applyAlignment="1" applyProtection="1">
      <alignment vertical="center"/>
      <protection hidden="1"/>
    </xf>
    <xf numFmtId="44" fontId="20" fillId="2" borderId="28" xfId="1" applyFont="1" applyFill="1" applyBorder="1" applyAlignment="1" applyProtection="1">
      <alignment vertical="center"/>
      <protection hidden="1"/>
    </xf>
    <xf numFmtId="0" fontId="20" fillId="0" borderId="0" xfId="0" applyFont="1" applyAlignment="1" applyProtection="1">
      <alignment horizontal="center"/>
      <protection hidden="1"/>
    </xf>
    <xf numFmtId="44" fontId="20" fillId="3" borderId="26" xfId="1" applyFont="1" applyFill="1" applyBorder="1" applyAlignment="1" applyProtection="1">
      <alignment vertical="center"/>
      <protection hidden="1"/>
    </xf>
    <xf numFmtId="0" fontId="3" fillId="9" borderId="20" xfId="0" applyFont="1" applyFill="1" applyBorder="1" applyAlignment="1" applyProtection="1">
      <alignment horizontal="center"/>
      <protection hidden="1"/>
    </xf>
    <xf numFmtId="0" fontId="20" fillId="9" borderId="20" xfId="0" applyFont="1" applyFill="1" applyBorder="1" applyAlignment="1" applyProtection="1">
      <alignment horizontal="right"/>
      <protection hidden="1"/>
    </xf>
    <xf numFmtId="0" fontId="20" fillId="9" borderId="20" xfId="0" applyFont="1" applyFill="1" applyBorder="1" applyAlignment="1" applyProtection="1">
      <alignment horizontal="center"/>
      <protection hidden="1"/>
    </xf>
    <xf numFmtId="44" fontId="20" fillId="2" borderId="26" xfId="1" applyFont="1" applyFill="1" applyBorder="1" applyAlignment="1" applyProtection="1">
      <alignment vertical="center"/>
      <protection hidden="1"/>
    </xf>
    <xf numFmtId="0" fontId="4" fillId="9" borderId="0" xfId="0" applyFont="1" applyFill="1" applyAlignment="1" applyProtection="1">
      <alignment horizontal="center" vertical="center"/>
      <protection hidden="1"/>
    </xf>
    <xf numFmtId="168" fontId="4" fillId="9" borderId="0" xfId="0" applyNumberFormat="1" applyFont="1" applyFill="1" applyProtection="1">
      <protection hidden="1"/>
    </xf>
    <xf numFmtId="0" fontId="20" fillId="9" borderId="16" xfId="0" applyFont="1" applyFill="1" applyBorder="1" applyProtection="1">
      <protection hidden="1"/>
    </xf>
    <xf numFmtId="0" fontId="4" fillId="9" borderId="16" xfId="0" applyFont="1" applyFill="1" applyBorder="1" applyProtection="1">
      <protection hidden="1"/>
    </xf>
    <xf numFmtId="0" fontId="20" fillId="9" borderId="17" xfId="0" applyFont="1" applyFill="1" applyBorder="1" applyProtection="1">
      <protection hidden="1"/>
    </xf>
    <xf numFmtId="0" fontId="20" fillId="9" borderId="18" xfId="0" applyFont="1" applyFill="1" applyBorder="1" applyAlignment="1" applyProtection="1">
      <alignment horizontal="center"/>
      <protection hidden="1"/>
    </xf>
    <xf numFmtId="0" fontId="20" fillId="9" borderId="0" xfId="0" applyFont="1" applyFill="1" applyProtection="1">
      <protection hidden="1"/>
    </xf>
    <xf numFmtId="168" fontId="4" fillId="9" borderId="19" xfId="0" applyNumberFormat="1" applyFont="1" applyFill="1" applyBorder="1" applyProtection="1">
      <protection hidden="1"/>
    </xf>
    <xf numFmtId="0" fontId="4" fillId="0" borderId="19" xfId="0" applyFont="1" applyBorder="1" applyProtection="1">
      <protection hidden="1"/>
    </xf>
    <xf numFmtId="0" fontId="2" fillId="9" borderId="0" xfId="0" applyFont="1" applyFill="1" applyAlignment="1" applyProtection="1">
      <alignment horizontal="left"/>
      <protection hidden="1"/>
    </xf>
    <xf numFmtId="0" fontId="2" fillId="9" borderId="0" xfId="0" applyFont="1" applyFill="1" applyAlignment="1" applyProtection="1">
      <alignment horizontal="right" indent="2"/>
      <protection hidden="1"/>
    </xf>
    <xf numFmtId="0" fontId="4" fillId="9" borderId="0" xfId="0" applyFont="1" applyFill="1" applyAlignment="1" applyProtection="1">
      <alignment horizontal="right" indent="2"/>
      <protection hidden="1"/>
    </xf>
    <xf numFmtId="0" fontId="4" fillId="6" borderId="20" xfId="0" applyFont="1" applyFill="1" applyBorder="1" applyProtection="1">
      <protection locked="0" hidden="1"/>
    </xf>
    <xf numFmtId="0" fontId="4" fillId="5" borderId="23" xfId="0" applyFont="1" applyFill="1" applyBorder="1" applyProtection="1">
      <protection locked="0" hidden="1"/>
    </xf>
    <xf numFmtId="15" fontId="4" fillId="6" borderId="23" xfId="0" applyNumberFormat="1" applyFont="1" applyFill="1" applyBorder="1" applyProtection="1">
      <protection locked="0" hidden="1"/>
    </xf>
    <xf numFmtId="0" fontId="4" fillId="0" borderId="0" xfId="0" applyFont="1" applyProtection="1">
      <protection locked="0" hidden="1"/>
    </xf>
    <xf numFmtId="15" fontId="4" fillId="0" borderId="0" xfId="0" applyNumberFormat="1" applyFont="1" applyProtection="1">
      <protection locked="0" hidden="1"/>
    </xf>
    <xf numFmtId="0" fontId="4" fillId="0" borderId="12" xfId="0" applyFont="1" applyBorder="1" applyProtection="1">
      <protection hidden="1"/>
    </xf>
    <xf numFmtId="0" fontId="18" fillId="4" borderId="0" xfId="0" applyFont="1" applyFill="1" applyAlignment="1" applyProtection="1">
      <alignment horizontal="centerContinuous" vertical="center" wrapText="1"/>
      <protection hidden="1"/>
    </xf>
    <xf numFmtId="0" fontId="20" fillId="3" borderId="0" xfId="0" applyFont="1" applyFill="1" applyAlignment="1" applyProtection="1">
      <alignment horizontal="centerContinuous" vertical="center"/>
      <protection hidden="1"/>
    </xf>
    <xf numFmtId="0" fontId="20" fillId="3" borderId="7" xfId="0" applyFont="1" applyFill="1" applyBorder="1" applyAlignment="1" applyProtection="1">
      <alignment horizontal="centerContinuous" vertical="center"/>
      <protection hidden="1"/>
    </xf>
    <xf numFmtId="0" fontId="20" fillId="3" borderId="12" xfId="0" applyFont="1" applyFill="1" applyBorder="1" applyAlignment="1" applyProtection="1">
      <alignment horizontal="centerContinuous" vertical="center"/>
      <protection hidden="1"/>
    </xf>
    <xf numFmtId="0" fontId="4" fillId="0" borderId="12" xfId="0" applyFont="1" applyBorder="1" applyAlignment="1" applyProtection="1">
      <alignment horizontal="left" vertical="center"/>
      <protection hidden="1"/>
    </xf>
    <xf numFmtId="0" fontId="29" fillId="9" borderId="0" xfId="0" applyFont="1" applyFill="1" applyProtection="1">
      <protection hidden="1"/>
    </xf>
    <xf numFmtId="0" fontId="21" fillId="0" borderId="12" xfId="0" applyFont="1" applyBorder="1" applyProtection="1">
      <protection hidden="1"/>
    </xf>
    <xf numFmtId="0" fontId="20" fillId="0" borderId="18" xfId="0" applyFont="1" applyBorder="1" applyAlignment="1" applyProtection="1">
      <alignment wrapText="1"/>
      <protection hidden="1"/>
    </xf>
    <xf numFmtId="0" fontId="20" fillId="7" borderId="27" xfId="0" applyFont="1" applyFill="1" applyBorder="1" applyAlignment="1" applyProtection="1">
      <alignment horizontal="left" vertical="center"/>
      <protection hidden="1"/>
    </xf>
    <xf numFmtId="0" fontId="20" fillId="7" borderId="28" xfId="0" applyFont="1" applyFill="1" applyBorder="1" applyAlignment="1" applyProtection="1">
      <alignment horizontal="center" vertical="center" wrapText="1"/>
      <protection hidden="1"/>
    </xf>
    <xf numFmtId="0" fontId="3" fillId="7" borderId="26" xfId="0" applyFont="1" applyFill="1" applyBorder="1" applyAlignment="1" applyProtection="1">
      <alignment horizontal="center" vertical="center" wrapText="1"/>
      <protection hidden="1"/>
    </xf>
    <xf numFmtId="0" fontId="4" fillId="0" borderId="18" xfId="0" applyFont="1" applyBorder="1" applyProtection="1">
      <protection hidden="1"/>
    </xf>
    <xf numFmtId="0" fontId="4" fillId="2" borderId="15" xfId="0" applyFont="1" applyFill="1" applyBorder="1" applyAlignment="1" applyProtection="1">
      <alignment horizontal="left"/>
      <protection hidden="1"/>
    </xf>
    <xf numFmtId="0" fontId="4" fillId="2" borderId="16" xfId="0" applyFont="1" applyFill="1" applyBorder="1" applyAlignment="1" applyProtection="1">
      <alignment horizontal="left"/>
      <protection hidden="1"/>
    </xf>
    <xf numFmtId="0" fontId="4" fillId="2" borderId="17" xfId="0" applyFont="1" applyFill="1" applyBorder="1" applyAlignment="1" applyProtection="1">
      <alignment horizontal="right"/>
      <protection hidden="1"/>
    </xf>
    <xf numFmtId="43" fontId="4" fillId="2" borderId="26" xfId="8" applyFont="1" applyFill="1" applyBorder="1" applyAlignment="1" applyProtection="1">
      <alignment horizontal="center"/>
    </xf>
    <xf numFmtId="44" fontId="4" fillId="2" borderId="26" xfId="1" applyFont="1" applyFill="1" applyBorder="1" applyAlignment="1" applyProtection="1">
      <alignment horizontal="center"/>
    </xf>
    <xf numFmtId="166" fontId="4" fillId="2" borderId="26" xfId="1" applyNumberFormat="1" applyFont="1" applyFill="1" applyBorder="1" applyAlignment="1" applyProtection="1">
      <alignment horizontal="center" wrapText="1"/>
    </xf>
    <xf numFmtId="0" fontId="2" fillId="0" borderId="19" xfId="0" applyFont="1" applyBorder="1"/>
    <xf numFmtId="0" fontId="2" fillId="0" borderId="18" xfId="0" applyFont="1" applyBorder="1"/>
    <xf numFmtId="0" fontId="4" fillId="2" borderId="18" xfId="0" applyFont="1" applyFill="1" applyBorder="1" applyProtection="1">
      <protection hidden="1"/>
    </xf>
    <xf numFmtId="0" fontId="4" fillId="2" borderId="0" xfId="0" applyFont="1" applyFill="1" applyAlignment="1" applyProtection="1">
      <alignment horizontal="left"/>
      <protection hidden="1"/>
    </xf>
    <xf numFmtId="0" fontId="4" fillId="2" borderId="19" xfId="0" applyFont="1" applyFill="1" applyBorder="1" applyAlignment="1" applyProtection="1">
      <alignment horizontal="right"/>
      <protection hidden="1"/>
    </xf>
    <xf numFmtId="43" fontId="4" fillId="3" borderId="26" xfId="8" applyFont="1" applyFill="1" applyBorder="1" applyAlignment="1" applyProtection="1">
      <alignment horizontal="center"/>
    </xf>
    <xf numFmtId="44" fontId="4" fillId="3" borderId="26" xfId="1" applyFont="1" applyFill="1" applyBorder="1" applyAlignment="1" applyProtection="1">
      <alignment horizontal="center"/>
    </xf>
    <xf numFmtId="166" fontId="4" fillId="3" borderId="26" xfId="1" applyNumberFormat="1" applyFont="1" applyFill="1" applyBorder="1" applyAlignment="1" applyProtection="1">
      <alignment horizontal="center" wrapText="1"/>
    </xf>
    <xf numFmtId="0" fontId="4" fillId="0" borderId="18" xfId="0" applyFont="1" applyBorder="1"/>
    <xf numFmtId="15" fontId="4" fillId="0" borderId="19" xfId="0" applyNumberFormat="1" applyFont="1" applyBorder="1"/>
    <xf numFmtId="15" fontId="4" fillId="0" borderId="18" xfId="0" applyNumberFormat="1" applyFont="1" applyBorder="1"/>
    <xf numFmtId="0" fontId="4" fillId="9" borderId="21" xfId="0" applyFont="1" applyFill="1" applyBorder="1" applyProtection="1">
      <protection hidden="1"/>
    </xf>
    <xf numFmtId="0" fontId="4" fillId="9" borderId="23" xfId="0" applyFont="1" applyFill="1" applyBorder="1" applyProtection="1">
      <protection hidden="1"/>
    </xf>
    <xf numFmtId="0" fontId="4" fillId="0" borderId="22" xfId="0" applyFont="1" applyBorder="1" applyProtection="1">
      <protection hidden="1"/>
    </xf>
    <xf numFmtId="0" fontId="2" fillId="9" borderId="0" xfId="0" applyFont="1" applyFill="1" applyProtection="1">
      <protection hidden="1"/>
    </xf>
    <xf numFmtId="0" fontId="4" fillId="2" borderId="15" xfId="0" applyFont="1" applyFill="1" applyBorder="1" applyProtection="1">
      <protection hidden="1"/>
    </xf>
    <xf numFmtId="0" fontId="3" fillId="0" borderId="0" xfId="0" applyFont="1" applyAlignment="1" applyProtection="1">
      <alignment vertical="top"/>
      <protection hidden="1"/>
    </xf>
    <xf numFmtId="0" fontId="4" fillId="7" borderId="21" xfId="0" applyFont="1" applyFill="1" applyBorder="1" applyProtection="1">
      <protection hidden="1"/>
    </xf>
    <xf numFmtId="0" fontId="20" fillId="7" borderId="20" xfId="0" applyFont="1" applyFill="1" applyBorder="1" applyAlignment="1" applyProtection="1">
      <alignment horizontal="left"/>
      <protection hidden="1"/>
    </xf>
    <xf numFmtId="0" fontId="20" fillId="7" borderId="22" xfId="0" applyFont="1" applyFill="1" applyBorder="1" applyAlignment="1" applyProtection="1">
      <alignment horizontal="right"/>
      <protection hidden="1"/>
    </xf>
    <xf numFmtId="43" fontId="20" fillId="7" borderId="26" xfId="8" applyFont="1" applyFill="1" applyBorder="1" applyAlignment="1" applyProtection="1">
      <alignment horizontal="center"/>
    </xf>
    <xf numFmtId="44" fontId="20" fillId="7" borderId="26" xfId="1" applyFont="1" applyFill="1" applyBorder="1" applyAlignment="1" applyProtection="1">
      <alignment horizontal="center"/>
    </xf>
    <xf numFmtId="166" fontId="20" fillId="7" borderId="26" xfId="1" applyNumberFormat="1" applyFont="1" applyFill="1" applyBorder="1" applyAlignment="1" applyProtection="1">
      <alignment horizontal="center" wrapText="1"/>
    </xf>
    <xf numFmtId="0" fontId="4" fillId="8" borderId="15" xfId="0" applyFont="1" applyFill="1" applyBorder="1" applyAlignment="1" applyProtection="1">
      <alignment horizontal="left"/>
      <protection hidden="1"/>
    </xf>
    <xf numFmtId="0" fontId="4" fillId="8" borderId="16" xfId="0" applyFont="1" applyFill="1" applyBorder="1" applyAlignment="1" applyProtection="1">
      <alignment horizontal="left"/>
      <protection hidden="1"/>
    </xf>
    <xf numFmtId="0" fontId="4" fillId="8" borderId="17" xfId="0" applyFont="1" applyFill="1" applyBorder="1" applyAlignment="1" applyProtection="1">
      <alignment horizontal="right"/>
      <protection hidden="1"/>
    </xf>
    <xf numFmtId="0" fontId="4" fillId="8" borderId="18" xfId="0" applyFont="1" applyFill="1" applyBorder="1" applyProtection="1">
      <protection hidden="1"/>
    </xf>
    <xf numFmtId="0" fontId="4" fillId="8" borderId="0" xfId="0" applyFont="1" applyFill="1" applyAlignment="1" applyProtection="1">
      <alignment horizontal="left"/>
      <protection hidden="1"/>
    </xf>
    <xf numFmtId="0" fontId="4" fillId="8" borderId="19" xfId="0" applyFont="1" applyFill="1" applyBorder="1" applyAlignment="1" applyProtection="1">
      <alignment horizontal="right"/>
      <protection hidden="1"/>
    </xf>
    <xf numFmtId="0" fontId="4" fillId="8" borderId="15" xfId="0" applyFont="1" applyFill="1" applyBorder="1" applyProtection="1">
      <protection hidden="1"/>
    </xf>
    <xf numFmtId="43" fontId="4" fillId="7" borderId="26" xfId="8" applyFont="1" applyFill="1" applyBorder="1" applyAlignment="1" applyProtection="1">
      <alignment horizontal="center"/>
    </xf>
    <xf numFmtId="44" fontId="4" fillId="7" borderId="26" xfId="1" applyFont="1" applyFill="1" applyBorder="1" applyAlignment="1" applyProtection="1">
      <alignment horizontal="center"/>
    </xf>
    <xf numFmtId="166" fontId="4" fillId="7" borderId="26" xfId="1" applyNumberFormat="1" applyFont="1" applyFill="1" applyBorder="1" applyAlignment="1" applyProtection="1">
      <alignment horizontal="center" wrapText="1"/>
    </xf>
    <xf numFmtId="0" fontId="20" fillId="2" borderId="15" xfId="0" applyFont="1" applyFill="1" applyBorder="1" applyAlignment="1" applyProtection="1">
      <alignment horizontal="right" indent="2"/>
      <protection hidden="1"/>
    </xf>
    <xf numFmtId="0" fontId="20" fillId="2" borderId="16" xfId="0" applyFont="1" applyFill="1" applyBorder="1" applyAlignment="1" applyProtection="1">
      <alignment horizontal="right"/>
      <protection hidden="1"/>
    </xf>
    <xf numFmtId="43" fontId="20" fillId="2" borderId="26" xfId="8" applyFont="1" applyFill="1" applyBorder="1" applyAlignment="1" applyProtection="1">
      <alignment horizontal="center"/>
    </xf>
    <xf numFmtId="44" fontId="20" fillId="2" borderId="26" xfId="1" applyFont="1" applyFill="1" applyBorder="1" applyAlignment="1" applyProtection="1">
      <alignment horizontal="center"/>
    </xf>
    <xf numFmtId="166" fontId="20" fillId="2" borderId="26" xfId="1" applyNumberFormat="1" applyFont="1" applyFill="1" applyBorder="1" applyAlignment="1" applyProtection="1">
      <alignment horizontal="center" wrapText="1"/>
    </xf>
    <xf numFmtId="43" fontId="20" fillId="3" borderId="27" xfId="8" applyFont="1" applyFill="1" applyBorder="1" applyAlignment="1" applyProtection="1">
      <alignment horizontal="left" wrapText="1" indent="2"/>
      <protection hidden="1"/>
    </xf>
    <xf numFmtId="43" fontId="20" fillId="3" borderId="23" xfId="8" applyFont="1" applyFill="1" applyBorder="1" applyAlignment="1" applyProtection="1">
      <alignment horizontal="left" wrapText="1" indent="2"/>
      <protection hidden="1"/>
    </xf>
    <xf numFmtId="43" fontId="20" fillId="3" borderId="23" xfId="8" applyFont="1" applyFill="1" applyBorder="1" applyAlignment="1" applyProtection="1">
      <alignment horizontal="center"/>
      <protection hidden="1"/>
    </xf>
    <xf numFmtId="166" fontId="20" fillId="3" borderId="23" xfId="1" applyNumberFormat="1" applyFont="1" applyFill="1" applyBorder="1" applyAlignment="1" applyProtection="1">
      <alignment horizontal="center" wrapText="1"/>
      <protection hidden="1"/>
    </xf>
    <xf numFmtId="0" fontId="20" fillId="3" borderId="23" xfId="0" applyFont="1" applyFill="1" applyBorder="1" applyAlignment="1" applyProtection="1">
      <alignment horizontal="right"/>
      <protection hidden="1"/>
    </xf>
    <xf numFmtId="166" fontId="20" fillId="3" borderId="26" xfId="1" applyNumberFormat="1" applyFont="1" applyFill="1" applyBorder="1" applyAlignment="1" applyProtection="1">
      <alignment horizontal="center" wrapText="1"/>
    </xf>
    <xf numFmtId="43" fontId="20" fillId="7" borderId="27" xfId="8" applyFont="1" applyFill="1" applyBorder="1" applyAlignment="1" applyProtection="1">
      <alignment horizontal="left" wrapText="1" indent="2"/>
      <protection hidden="1"/>
    </xf>
    <xf numFmtId="43" fontId="20" fillId="7" borderId="23" xfId="8" applyFont="1" applyFill="1" applyBorder="1" applyAlignment="1" applyProtection="1">
      <alignment horizontal="left" wrapText="1" indent="2"/>
      <protection hidden="1"/>
    </xf>
    <xf numFmtId="43" fontId="20" fillId="7" borderId="23" xfId="8" applyFont="1" applyFill="1" applyBorder="1" applyAlignment="1" applyProtection="1">
      <alignment horizontal="center"/>
      <protection hidden="1"/>
    </xf>
    <xf numFmtId="166" fontId="20" fillId="7" borderId="23" xfId="1" applyNumberFormat="1" applyFont="1" applyFill="1" applyBorder="1" applyAlignment="1" applyProtection="1">
      <alignment horizontal="center" wrapText="1"/>
      <protection hidden="1"/>
    </xf>
    <xf numFmtId="0" fontId="20" fillId="7" borderId="23" xfId="0" applyFont="1" applyFill="1" applyBorder="1" applyAlignment="1" applyProtection="1">
      <alignment horizontal="right"/>
      <protection hidden="1"/>
    </xf>
    <xf numFmtId="0" fontId="20" fillId="9" borderId="15" xfId="0" applyFont="1" applyFill="1" applyBorder="1" applyProtection="1">
      <protection hidden="1"/>
    </xf>
    <xf numFmtId="0" fontId="20" fillId="9" borderId="18" xfId="0" applyFont="1" applyFill="1" applyBorder="1" applyProtection="1">
      <protection hidden="1"/>
    </xf>
    <xf numFmtId="0" fontId="2" fillId="9" borderId="18" xfId="0" applyFont="1" applyFill="1" applyBorder="1" applyAlignment="1" applyProtection="1">
      <alignment horizontal="left" indent="1"/>
      <protection hidden="1"/>
    </xf>
    <xf numFmtId="0" fontId="4" fillId="9" borderId="18" xfId="0" applyFont="1" applyFill="1" applyBorder="1" applyAlignment="1" applyProtection="1">
      <alignment horizontal="left" indent="1"/>
      <protection hidden="1"/>
    </xf>
    <xf numFmtId="0" fontId="4" fillId="2" borderId="0" xfId="0" applyFont="1" applyFill="1" applyAlignment="1" applyProtection="1">
      <alignment horizontal="center" wrapText="1"/>
      <protection hidden="1"/>
    </xf>
    <xf numFmtId="168" fontId="4" fillId="2" borderId="0" xfId="1" applyNumberFormat="1" applyFont="1" applyFill="1" applyBorder="1" applyAlignment="1" applyProtection="1">
      <alignment horizontal="center"/>
      <protection hidden="1"/>
    </xf>
    <xf numFmtId="43" fontId="4" fillId="2" borderId="0" xfId="8" applyFont="1" applyFill="1" applyBorder="1" applyAlignment="1" applyProtection="1">
      <alignment horizontal="center"/>
      <protection hidden="1"/>
    </xf>
    <xf numFmtId="44" fontId="4" fillId="2" borderId="0" xfId="1" applyFont="1" applyFill="1" applyBorder="1" applyAlignment="1" applyProtection="1">
      <alignment horizontal="center"/>
      <protection hidden="1"/>
    </xf>
    <xf numFmtId="0" fontId="4" fillId="3" borderId="0" xfId="0" applyFont="1" applyFill="1" applyAlignment="1" applyProtection="1">
      <alignment horizontal="center" wrapText="1"/>
      <protection hidden="1"/>
    </xf>
    <xf numFmtId="168" fontId="4" fillId="3" borderId="0" xfId="1" applyNumberFormat="1" applyFont="1" applyFill="1" applyBorder="1" applyAlignment="1" applyProtection="1">
      <alignment horizontal="center"/>
      <protection hidden="1"/>
    </xf>
    <xf numFmtId="43" fontId="4" fillId="3" borderId="0" xfId="8" applyFont="1" applyFill="1" applyBorder="1" applyAlignment="1" applyProtection="1">
      <alignment horizontal="center"/>
      <protection hidden="1"/>
    </xf>
    <xf numFmtId="44" fontId="4" fillId="3" borderId="0" xfId="1" applyFont="1" applyFill="1" applyBorder="1" applyAlignment="1" applyProtection="1">
      <alignment horizontal="center"/>
      <protection hidden="1"/>
    </xf>
    <xf numFmtId="0" fontId="4" fillId="5" borderId="20" xfId="0" applyFont="1" applyFill="1" applyBorder="1" applyProtection="1">
      <protection locked="0" hidden="1"/>
    </xf>
    <xf numFmtId="0" fontId="24" fillId="12" borderId="0" xfId="0" applyFont="1" applyFill="1" applyAlignment="1">
      <alignment horizontal="left"/>
    </xf>
    <xf numFmtId="0" fontId="8" fillId="12" borderId="0" xfId="0" applyFont="1" applyFill="1"/>
    <xf numFmtId="0" fontId="30" fillId="0" borderId="0" xfId="0" applyFont="1" applyAlignment="1">
      <alignment horizontal="left"/>
    </xf>
    <xf numFmtId="0" fontId="2" fillId="0" borderId="0" xfId="0" applyFont="1" applyProtection="1">
      <protection locked="0"/>
    </xf>
    <xf numFmtId="0" fontId="4" fillId="0" borderId="0" xfId="0" applyFont="1" applyProtection="1">
      <protection locked="0"/>
    </xf>
    <xf numFmtId="14" fontId="4" fillId="0" borderId="0" xfId="0" applyNumberFormat="1" applyFont="1" applyProtection="1">
      <protection locked="0"/>
    </xf>
    <xf numFmtId="0" fontId="2" fillId="0" borderId="0" xfId="0" applyFont="1" applyAlignment="1" applyProtection="1">
      <alignment horizontal="left" indent="2"/>
      <protection hidden="1"/>
    </xf>
    <xf numFmtId="0" fontId="31" fillId="0" borderId="0" xfId="0" applyFont="1"/>
    <xf numFmtId="0" fontId="3" fillId="3" borderId="12" xfId="0" applyFont="1" applyFill="1" applyBorder="1" applyAlignment="1" applyProtection="1">
      <alignment horizontal="centerContinuous" vertical="center"/>
      <protection hidden="1"/>
    </xf>
    <xf numFmtId="0" fontId="4" fillId="0" borderId="0" xfId="0" applyFont="1" applyAlignment="1">
      <alignment horizontal="left" vertical="center" indent="2"/>
    </xf>
    <xf numFmtId="0" fontId="18" fillId="4" borderId="0" xfId="0" applyFont="1" applyFill="1" applyAlignment="1" applyProtection="1">
      <alignment horizontal="center" vertical="center" wrapText="1"/>
      <protection hidden="1"/>
    </xf>
    <xf numFmtId="0" fontId="4" fillId="5" borderId="4" xfId="0" applyFont="1" applyFill="1" applyBorder="1" applyProtection="1">
      <protection locked="0"/>
    </xf>
    <xf numFmtId="169" fontId="4" fillId="6" borderId="10" xfId="0" applyNumberFormat="1" applyFont="1" applyFill="1" applyBorder="1" applyProtection="1">
      <protection locked="0"/>
    </xf>
    <xf numFmtId="0" fontId="4" fillId="6" borderId="10" xfId="0" applyFont="1" applyFill="1" applyBorder="1" applyProtection="1">
      <protection locked="0"/>
    </xf>
    <xf numFmtId="169" fontId="9" fillId="6" borderId="10" xfId="9" applyNumberFormat="1" applyFill="1" applyBorder="1" applyAlignment="1" applyProtection="1">
      <protection locked="0"/>
    </xf>
    <xf numFmtId="0" fontId="4" fillId="5" borderId="10" xfId="0" applyFont="1" applyFill="1" applyBorder="1" applyProtection="1">
      <protection locked="0"/>
    </xf>
    <xf numFmtId="0" fontId="8" fillId="2" borderId="4" xfId="10" applyFont="1" applyFill="1" applyBorder="1" applyProtection="1">
      <protection hidden="1"/>
    </xf>
    <xf numFmtId="0" fontId="8" fillId="2" borderId="3" xfId="10" applyFont="1" applyFill="1" applyBorder="1" applyProtection="1">
      <protection hidden="1"/>
    </xf>
    <xf numFmtId="167" fontId="8" fillId="2" borderId="10" xfId="10" applyNumberFormat="1" applyFont="1" applyFill="1" applyBorder="1" applyProtection="1">
      <protection hidden="1"/>
    </xf>
    <xf numFmtId="167" fontId="8" fillId="2" borderId="6" xfId="10" applyNumberFormat="1" applyFont="1" applyFill="1" applyBorder="1" applyProtection="1">
      <protection hidden="1"/>
    </xf>
    <xf numFmtId="1" fontId="4" fillId="5" borderId="4" xfId="0" applyNumberFormat="1" applyFont="1" applyFill="1" applyBorder="1" applyAlignment="1" applyProtection="1">
      <alignment horizontal="center"/>
      <protection locked="0"/>
    </xf>
    <xf numFmtId="1" fontId="4" fillId="6" borderId="10" xfId="0" applyNumberFormat="1" applyFont="1" applyFill="1" applyBorder="1" applyAlignment="1" applyProtection="1">
      <alignment horizontal="center"/>
      <protection locked="0"/>
    </xf>
    <xf numFmtId="1" fontId="4" fillId="5" borderId="10" xfId="0" applyNumberFormat="1" applyFont="1" applyFill="1" applyBorder="1" applyAlignment="1" applyProtection="1">
      <alignment horizontal="center"/>
      <protection locked="0"/>
    </xf>
    <xf numFmtId="0" fontId="3" fillId="5" borderId="15" xfId="0" applyFont="1" applyFill="1" applyBorder="1" applyAlignment="1" applyProtection="1">
      <alignment horizontal="left" vertical="top"/>
      <protection hidden="1"/>
    </xf>
    <xf numFmtId="0" fontId="3" fillId="5" borderId="16" xfId="0" applyFont="1" applyFill="1" applyBorder="1" applyAlignment="1" applyProtection="1">
      <alignment horizontal="left" vertical="top"/>
      <protection hidden="1"/>
    </xf>
    <xf numFmtId="0" fontId="3" fillId="5" borderId="17" xfId="0" applyFont="1" applyFill="1" applyBorder="1" applyAlignment="1" applyProtection="1">
      <alignment horizontal="left" vertical="top"/>
      <protection hidden="1"/>
    </xf>
    <xf numFmtId="0" fontId="3" fillId="5" borderId="18" xfId="0" applyFont="1" applyFill="1" applyBorder="1" applyAlignment="1" applyProtection="1">
      <alignment horizontal="left" vertical="top"/>
      <protection hidden="1"/>
    </xf>
    <xf numFmtId="0" fontId="3" fillId="5" borderId="0" xfId="0" applyFont="1" applyFill="1" applyAlignment="1" applyProtection="1">
      <alignment horizontal="left" vertical="top"/>
      <protection hidden="1"/>
    </xf>
    <xf numFmtId="0" fontId="3" fillId="5" borderId="19" xfId="0" applyFont="1" applyFill="1" applyBorder="1" applyAlignment="1" applyProtection="1">
      <alignment horizontal="left" vertical="top"/>
      <protection hidden="1"/>
    </xf>
    <xf numFmtId="0" fontId="3" fillId="5" borderId="21" xfId="0" applyFont="1" applyFill="1" applyBorder="1" applyAlignment="1" applyProtection="1">
      <alignment horizontal="left" vertical="top"/>
      <protection hidden="1"/>
    </xf>
    <xf numFmtId="0" fontId="3" fillId="5" borderId="20" xfId="0" applyFont="1" applyFill="1" applyBorder="1" applyAlignment="1" applyProtection="1">
      <alignment horizontal="left" vertical="top"/>
      <protection hidden="1"/>
    </xf>
    <xf numFmtId="0" fontId="3" fillId="5" borderId="22" xfId="0" applyFont="1" applyFill="1" applyBorder="1" applyAlignment="1" applyProtection="1">
      <alignment horizontal="left" vertical="top"/>
      <protection hidden="1"/>
    </xf>
    <xf numFmtId="0" fontId="2" fillId="6" borderId="20" xfId="0" applyFont="1" applyFill="1" applyBorder="1" applyAlignment="1" applyProtection="1">
      <alignment horizontal="center"/>
      <protection locked="0"/>
    </xf>
    <xf numFmtId="0" fontId="4" fillId="5" borderId="23" xfId="0" applyFont="1" applyFill="1" applyBorder="1" applyAlignment="1" applyProtection="1">
      <alignment horizontal="center"/>
      <protection locked="0"/>
    </xf>
    <xf numFmtId="14" fontId="4" fillId="6" borderId="23" xfId="0" applyNumberFormat="1" applyFont="1" applyFill="1" applyBorder="1" applyAlignment="1" applyProtection="1">
      <alignment horizontal="center"/>
      <protection locked="0"/>
    </xf>
    <xf numFmtId="0" fontId="2" fillId="9" borderId="0" xfId="0" applyFont="1" applyFill="1" applyAlignment="1" applyProtection="1">
      <alignment horizontal="left" vertical="top" wrapText="1"/>
      <protection hidden="1"/>
    </xf>
    <xf numFmtId="0" fontId="20" fillId="5" borderId="15" xfId="0" applyFont="1" applyFill="1" applyBorder="1" applyAlignment="1" applyProtection="1">
      <alignment horizontal="left" vertical="top"/>
      <protection hidden="1"/>
    </xf>
    <xf numFmtId="0" fontId="20" fillId="5" borderId="16" xfId="0" applyFont="1" applyFill="1" applyBorder="1" applyAlignment="1" applyProtection="1">
      <alignment horizontal="left" vertical="top"/>
      <protection hidden="1"/>
    </xf>
    <xf numFmtId="0" fontId="20" fillId="5" borderId="17" xfId="0" applyFont="1" applyFill="1" applyBorder="1" applyAlignment="1" applyProtection="1">
      <alignment horizontal="left" vertical="top"/>
      <protection hidden="1"/>
    </xf>
    <xf numFmtId="0" fontId="20" fillId="5" borderId="18" xfId="0" applyFont="1" applyFill="1" applyBorder="1" applyAlignment="1" applyProtection="1">
      <alignment horizontal="left" vertical="top"/>
      <protection hidden="1"/>
    </xf>
    <xf numFmtId="0" fontId="20" fillId="5" borderId="0" xfId="0" applyFont="1" applyFill="1" applyAlignment="1" applyProtection="1">
      <alignment horizontal="left" vertical="top"/>
      <protection hidden="1"/>
    </xf>
    <xf numFmtId="0" fontId="20" fillId="5" borderId="19" xfId="0" applyFont="1" applyFill="1" applyBorder="1" applyAlignment="1" applyProtection="1">
      <alignment horizontal="left" vertical="top"/>
      <protection hidden="1"/>
    </xf>
    <xf numFmtId="0" fontId="20" fillId="5" borderId="21" xfId="0" applyFont="1" applyFill="1" applyBorder="1" applyAlignment="1" applyProtection="1">
      <alignment horizontal="left" vertical="top"/>
      <protection hidden="1"/>
    </xf>
    <xf numFmtId="0" fontId="20" fillId="5" borderId="20" xfId="0" applyFont="1" applyFill="1" applyBorder="1" applyAlignment="1" applyProtection="1">
      <alignment horizontal="left" vertical="top"/>
      <protection hidden="1"/>
    </xf>
    <xf numFmtId="0" fontId="20" fillId="5" borderId="22" xfId="0" applyFont="1" applyFill="1" applyBorder="1" applyAlignment="1" applyProtection="1">
      <alignment horizontal="left" vertical="top"/>
      <protection hidden="1"/>
    </xf>
    <xf numFmtId="0" fontId="14" fillId="0" borderId="0" xfId="0" applyFont="1" applyAlignment="1" applyProtection="1">
      <alignment horizontal="center" vertical="center" wrapText="1"/>
      <protection hidden="1"/>
    </xf>
    <xf numFmtId="0" fontId="18" fillId="4" borderId="20" xfId="0" applyFont="1" applyFill="1" applyBorder="1" applyAlignment="1" applyProtection="1">
      <alignment horizontal="center" vertical="center" wrapText="1"/>
      <protection hidden="1"/>
    </xf>
  </cellXfs>
  <cellStyles count="20">
    <cellStyle name="Comma" xfId="6" builtinId="3"/>
    <cellStyle name="Comma 2" xfId="4" xr:uid="{00000000-0005-0000-0000-000001000000}"/>
    <cellStyle name="Comma 2 2" xfId="12" xr:uid="{00000000-0005-0000-0000-000002000000}"/>
    <cellStyle name="Comma 3" xfId="8" xr:uid="{00000000-0005-0000-0000-000003000000}"/>
    <cellStyle name="Comma 4" xfId="13" xr:uid="{00000000-0005-0000-0000-000004000000}"/>
    <cellStyle name="Comma 5" xfId="14" xr:uid="{00000000-0005-0000-0000-000005000000}"/>
    <cellStyle name="Comma 6" xfId="19" xr:uid="{00000000-0005-0000-0000-000006000000}"/>
    <cellStyle name="Currency" xfId="1" builtinId="4"/>
    <cellStyle name="Currency 2" xfId="2" xr:uid="{00000000-0005-0000-0000-000008000000}"/>
    <cellStyle name="Currency 2 2" xfId="11" xr:uid="{00000000-0005-0000-0000-000009000000}"/>
    <cellStyle name="Currency 3" xfId="5" xr:uid="{00000000-0005-0000-0000-00000A000000}"/>
    <cellStyle name="Currency 4" xfId="7" xr:uid="{00000000-0005-0000-0000-00000B000000}"/>
    <cellStyle name="Hyperlink" xfId="9" builtinId="8"/>
    <cellStyle name="Normal" xfId="0" builtinId="0"/>
    <cellStyle name="Normal 2" xfId="10" xr:uid="{00000000-0005-0000-0000-00000E000000}"/>
    <cellStyle name="Normal 3" xfId="18" xr:uid="{00000000-0005-0000-0000-00000F000000}"/>
    <cellStyle name="Percent" xfId="3" builtinId="5"/>
    <cellStyle name="Percent 2" xfId="15" xr:uid="{00000000-0005-0000-0000-000011000000}"/>
    <cellStyle name="Percent 2 2" xfId="16" xr:uid="{00000000-0005-0000-0000-000012000000}"/>
    <cellStyle name="Percent 3" xfId="17" xr:uid="{00000000-0005-0000-0000-000013000000}"/>
  </cellStyles>
  <dxfs count="66">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border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name val="Candara"/>
        <scheme val="none"/>
      </font>
    </dxf>
    <dxf>
      <font>
        <b/>
        <i val="0"/>
        <strike val="0"/>
        <condense val="0"/>
        <extend val="0"/>
        <outline val="0"/>
        <shadow val="0"/>
        <u val="none"/>
        <vertAlign val="baseline"/>
        <sz val="11"/>
        <color theme="0"/>
        <name val="Candar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bgColor theme="4" tint="0.79998168889431442"/>
        </patternFill>
      </fill>
    </dxf>
    <dxf>
      <fill>
        <patternFill>
          <bgColor rgb="FFFF0000"/>
        </patternFill>
      </fill>
    </dxf>
    <dxf>
      <fill>
        <patternFill patternType="gray0625">
          <bgColor auto="1"/>
        </patternFill>
      </fill>
    </dxf>
    <dxf>
      <fill>
        <patternFill patternType="gray0625"/>
      </fill>
    </dxf>
    <dxf>
      <fill>
        <patternFill patternType="gray0625"/>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5" formatCode="_-* #,##0.00_-;\-* #,##0.00_-;_-*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0" formatCode="General"/>
      <fill>
        <patternFill patternType="none">
          <fgColor indexed="64"/>
          <bgColor auto="1"/>
        </patternFill>
      </fill>
      <alignment horizontal="center" vertical="bottom" textRotation="0" wrapText="1" indent="0" justifyLastLine="0" shrinkToFit="0" readingOrder="0"/>
      <protection locked="1" hidden="1"/>
    </dxf>
    <dxf>
      <font>
        <b val="0"/>
        <i val="0"/>
        <strike val="0"/>
        <condense val="0"/>
        <extend val="0"/>
        <outline val="0"/>
        <shadow val="0"/>
        <u val="none"/>
        <vertAlign val="baseline"/>
        <sz val="11"/>
        <color theme="1"/>
        <name val="Candara"/>
        <scheme val="none"/>
      </font>
      <numFmt numFmtId="1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protection locked="1" hidden="1"/>
    </dxf>
    <dxf>
      <font>
        <strike val="0"/>
        <outline val="0"/>
        <shadow val="0"/>
        <u val="none"/>
        <vertAlign val="baseline"/>
        <sz val="11"/>
        <name val="Candara"/>
        <scheme val="none"/>
      </font>
      <fill>
        <patternFill patternType="none">
          <fgColor indexed="64"/>
          <bgColor auto="1"/>
        </patternFill>
      </fill>
    </dxf>
    <dxf>
      <font>
        <b/>
        <i val="0"/>
        <strike val="0"/>
        <condense val="0"/>
        <extend val="0"/>
        <outline val="0"/>
        <shadow val="0"/>
        <u val="none"/>
        <vertAlign val="baseline"/>
        <sz val="11"/>
        <color theme="0"/>
        <name val="Candar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bgColor theme="4" tint="0.79998168889431442"/>
        </patternFill>
      </fill>
    </dxf>
    <dxf>
      <fill>
        <patternFill>
          <bgColor theme="4" tint="0.79998168889431442"/>
        </patternFill>
      </fill>
    </dxf>
    <dxf>
      <fill>
        <patternFill patternType="gray0625">
          <fgColor indexed="64"/>
          <bgColor indexed="65"/>
        </patternFill>
      </fill>
    </dxf>
    <dxf>
      <fill>
        <patternFill patternType="gray0625"/>
      </fill>
    </dxf>
    <dxf>
      <fill>
        <patternFill patternType="gray0625">
          <bgColor auto="1"/>
        </patternFill>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ill>
        <patternFill patternType="gray0625"/>
      </fill>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ill>
        <patternFill>
          <bgColor theme="8" tint="0.7999816888943144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color auto="1"/>
      </font>
      <fill>
        <patternFill>
          <bgColor theme="0" tint="-0.14996795556505021"/>
        </patternFill>
      </fill>
      <border>
        <left style="thin">
          <color theme="0" tint="-0.499984740745262"/>
        </left>
        <right style="thin">
          <color theme="0" tint="-0.499984740745262"/>
        </right>
        <top style="medium">
          <color theme="0" tint="-0.499984740745262"/>
        </top>
        <bottom style="thin">
          <color theme="1"/>
        </bottom>
        <vertical/>
        <horizontal style="thin">
          <color theme="0" tint="-0.34998626667073579"/>
        </horizontal>
      </border>
    </dxf>
    <dxf>
      <font>
        <b/>
        <i val="0"/>
        <color theme="0"/>
      </font>
      <fill>
        <patternFill>
          <bgColor theme="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3" defaultTableStyle="TableStyleMedium16" defaultPivotStyle="PivotStyleLight16">
    <tableStyle name="Child Care Green" pivot="0" count="4" xr9:uid="{00000000-0011-0000-FFFF-FFFF00000000}">
      <tableStyleElement type="headerRow" dxfId="65"/>
      <tableStyleElement type="totalRow" dxfId="64"/>
      <tableStyleElement type="firstRowStripe" dxfId="63"/>
      <tableStyleElement type="secondRowStripe" dxfId="62"/>
    </tableStyle>
    <tableStyle name="Table Style 1" pivot="0" count="3" xr9:uid="{00000000-0011-0000-FFFF-FFFF01000000}">
      <tableStyleElement type="headerRow" dxfId="61"/>
      <tableStyleElement type="firstRowStripe" dxfId="60"/>
      <tableStyleElement type="secondRowStripe" dxfId="59"/>
    </tableStyle>
    <tableStyle name="Table Style 1 2" pivot="0" count="4" xr9:uid="{00000000-0011-0000-FFFF-FFFF02000000}">
      <tableStyleElement type="headerRow" dxfId="58"/>
      <tableStyleElement type="lastColumn" dxfId="57"/>
      <tableStyleElement type="firstRowStripe" dxfId="56"/>
      <tableStyleElement type="secondRowStripe" dxfId="55"/>
    </tableStyle>
  </tableStyles>
  <colors>
    <mruColors>
      <color rgb="FF0000FF"/>
      <color rgb="FFE6CB00"/>
      <color rgb="FFCC9900"/>
      <color rgb="FFD5A33F"/>
      <color rgb="FF400620"/>
      <color rgb="FFB3C74D"/>
      <color rgb="FFB9135E"/>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107950</xdr:colOff>
      <xdr:row>0</xdr:row>
      <xdr:rowOff>63500</xdr:rowOff>
    </xdr:from>
    <xdr:to>
      <xdr:col>10</xdr:col>
      <xdr:colOff>0</xdr:colOff>
      <xdr:row>47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950" y="63500"/>
          <a:ext cx="5765800" cy="889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800" b="1" i="0">
              <a:solidFill>
                <a:schemeClr val="dk1"/>
              </a:solidFill>
              <a:effectLst/>
              <a:latin typeface="Candara" panose="020E0502030303020204" pitchFamily="34" charset="0"/>
              <a:ea typeface="+mn-ea"/>
              <a:cs typeface="+mn-cs"/>
            </a:rPr>
            <a:t>Formulaire de demande </a:t>
          </a:r>
          <a:endParaRPr lang="fr-CA" sz="1800" i="0">
            <a:solidFill>
              <a:schemeClr val="dk1"/>
            </a:solidFill>
            <a:effectLst/>
            <a:latin typeface="Candara" panose="020E0502030303020204" pitchFamily="34" charset="0"/>
            <a:ea typeface="+mn-ea"/>
            <a:cs typeface="+mn-cs"/>
          </a:endParaRPr>
        </a:p>
        <a:p>
          <a:pPr algn="ctr"/>
          <a:r>
            <a:rPr lang="fr-CA" sz="1800" b="1" i="0">
              <a:solidFill>
                <a:schemeClr val="dk1"/>
              </a:solidFill>
              <a:effectLst/>
              <a:latin typeface="Candara" panose="020E0502030303020204" pitchFamily="34" charset="0"/>
              <a:ea typeface="+mn-ea"/>
              <a:cs typeface="+mn-cs"/>
            </a:rPr>
            <a:t>Augmentation salariale pour les services de garde / subvention d’aide aux services de garde en milieu familial </a:t>
          </a:r>
          <a:endParaRPr lang="fr-CA" sz="1800" i="0">
            <a:solidFill>
              <a:schemeClr val="dk1"/>
            </a:solidFill>
            <a:effectLst/>
            <a:latin typeface="Candara" panose="020E0502030303020204" pitchFamily="34" charset="0"/>
            <a:ea typeface="+mn-ea"/>
            <a:cs typeface="+mn-cs"/>
          </a:endParaRPr>
        </a:p>
        <a:p>
          <a:pPr algn="l"/>
          <a:endParaRPr lang="en-US" sz="1100">
            <a:solidFill>
              <a:srgbClr val="C00000"/>
            </a:solidFill>
            <a:latin typeface="Candara" panose="020E0502030303020204" pitchFamily="34" charset="0"/>
          </a:endParaRPr>
        </a:p>
        <a:p>
          <a:r>
            <a:rPr lang="fr-CA" sz="1000">
              <a:solidFill>
                <a:schemeClr val="dk1"/>
              </a:solidFill>
              <a:effectLst/>
              <a:latin typeface="Candara" panose="020E0502030303020204" pitchFamily="34" charset="0"/>
              <a:ea typeface="+mn-ea"/>
              <a:cs typeface="+mn-cs"/>
            </a:rPr>
            <a:t>Les centres de garde d’enfants et les agences de garde d’enfants en milieu familial agréés sont invités à remplir ce formulaire et à le soumettre au Conseil d’administration des services sociaux du district de Nipissing (CASSDN) en vue d’obtenir un financement pour l’augmentation salariale (centres de garde d’enfants agréés seulement) ou une subvention d’aide aux services de garde en milieu familial (SASGMF). Ces deux programmes de subventions fournissent des fonds complémentaires pour augmenter le salaire du personnel des centres de garde d’enfants ainsi que les frais quotidiens des fournisseurs de services de garde d’enfants en milieu familial.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Le formulaire de demande sert à recueillir des renseignements sur l’agence, la paye et les fournisseurs de services. Le CASSDN recueille ces renseignements à des fins d’administration et de rapprochement des subventions, ainsi que pour la préparation des rapports exigés par le ministère de l’Éducation de l’Ontario. Après avoir accepté une demande, le CASSDN propose à l’agence de conclure un contrat (ou plus d’un contrat) pour le déboursement des fonds.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Les renseignements que vous fournirez serviront à déterminer les subventions pour la première année. Après la fin de chacune des années civiles au cours de laquelle vous avez reçu l’une ou l’autre des subventions, vous devrez fournir des renseignements détaillés au sujet de la dotation en personnel ou des fournisseurs. Le CASSDN déterminera ainsi le montant excédentaire ou le déficit de financement reçu par l’agence, et apportera les ajustements nécessaires pour la nouvelle année civile. Le CASSDN tient compte des montants excédentaires et des déficits en modifiant le montant des subventions suivantes, à la hausse ou à la baisse. Ces ajustements se poursuivent annuellement jusqu’à ce que l’agence ne reçoive plus de subventions au titre de ces programmes. À ce moment, le CASSDN déterminera l’excédent ou le déficit final et effectuera un recouvrement de fonds ou versera un paiement, selon le cas, pour fermer le dossier.</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Veuillez remplir toutes les cases colorées qui s’appliquent à votre agence. N’indiquez rien dans les cases en gris. Elles servent au calcul automatique des données ou sont réservées au personnel du CASSDN.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Afin de vous aider à remplir les feuilles de calcul, des conseils pratiques se trouvent sous chacun des titres de colonnes. Il suffit de cliquer sur ces cases pour les sélectionner et voir l’information à leur sujet. En voici un exemple : </a:t>
          </a:r>
          <a:endParaRPr lang="en-US" sz="10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Candara" panose="020E0502030303020204" pitchFamily="34" charset="0"/>
              <a:ea typeface="+mn-ea"/>
              <a:cs typeface="+mn-cs"/>
            </a:rPr>
            <a:t>Veuillez soumettre votre formulaire de demande à l’adresse </a:t>
          </a:r>
          <a:r>
            <a:rPr lang="fr-CA" sz="1000" b="1" u="sng">
              <a:solidFill>
                <a:schemeClr val="dk1"/>
              </a:solidFill>
              <a:effectLst/>
              <a:latin typeface="Candara" panose="020E0502030303020204" pitchFamily="34" charset="0"/>
              <a:ea typeface="+mn-ea"/>
              <a:cs typeface="+mn-cs"/>
              <a:hlinkClick xmlns:r="http://schemas.openxmlformats.org/officeDocument/2006/relationships" r:id=""/>
            </a:rPr>
            <a:t>csfundingrequest@dnssab.ca</a:t>
          </a:r>
          <a:r>
            <a:rPr lang="fr-CA" sz="1000">
              <a:solidFill>
                <a:schemeClr val="dk1"/>
              </a:solidFill>
              <a:effectLst/>
              <a:latin typeface="Candara" panose="020E0502030303020204" pitchFamily="34" charset="0"/>
              <a:ea typeface="+mn-ea"/>
              <a:cs typeface="+mn-cs"/>
            </a:rPr>
            <a:t>. Au besoin, envoyez un courriel à cette même adresse si vous avez des questions au sujet de la demande ou si vous avez besoin d’aide.</a:t>
          </a:r>
        </a:p>
      </xdr:txBody>
    </xdr:sp>
    <xdr:clientData/>
  </xdr:twoCellAnchor>
  <xdr:twoCellAnchor editAs="oneCell">
    <xdr:from>
      <xdr:col>3</xdr:col>
      <xdr:colOff>22226</xdr:colOff>
      <xdr:row>31</xdr:row>
      <xdr:rowOff>27458</xdr:rowOff>
    </xdr:from>
    <xdr:to>
      <xdr:col>6</xdr:col>
      <xdr:colOff>257176</xdr:colOff>
      <xdr:row>40</xdr:row>
      <xdr:rowOff>148956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793876" y="5932958"/>
          <a:ext cx="2006600" cy="18359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200024</xdr:rowOff>
    </xdr:from>
    <xdr:to>
      <xdr:col>6</xdr:col>
      <xdr:colOff>1000125</xdr:colOff>
      <xdr:row>3</xdr:row>
      <xdr:rowOff>104774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1000" y="200024"/>
          <a:ext cx="7429500"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FICHE D'INFORMATION</a:t>
          </a:r>
          <a:r>
            <a:rPr lang="en-US" sz="2000" b="1" baseline="0">
              <a:latin typeface="Candara" panose="020E0502030303020204" pitchFamily="34" charset="0"/>
            </a:rPr>
            <a:t> </a:t>
          </a:r>
        </a:p>
        <a:p>
          <a:pPr algn="ctr"/>
          <a:r>
            <a:rPr lang="en-US" sz="2000" b="1" baseline="0">
              <a:latin typeface="Candara" panose="020E0502030303020204" pitchFamily="34" charset="0"/>
            </a:rPr>
            <a:t>AUGMENTATION SALARIALE - PROGRAMMES AGRÉÉS ET VISITEURS/VISITEUSES DE SERVICES DE GARDE EN MILIEU FAMILIAL</a:t>
          </a:r>
          <a:endParaRPr lang="en-US" sz="2000" b="1">
            <a:latin typeface="Candara" panose="020E05020303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329565</xdr:colOff>
      <xdr:row>1</xdr:row>
      <xdr:rowOff>816429</xdr:rowOff>
    </xdr:from>
    <xdr:to>
      <xdr:col>13</xdr:col>
      <xdr:colOff>274320</xdr:colOff>
      <xdr:row>5</xdr:row>
      <xdr:rowOff>209550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72515" y="1016454"/>
          <a:ext cx="11565255" cy="955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Candara" panose="020E0502030303020204" pitchFamily="34" charset="0"/>
              <a:ea typeface="+mn-ea"/>
              <a:cs typeface="+mn-cs"/>
            </a:rPr>
            <a:t>Veuillez</a:t>
          </a:r>
          <a:r>
            <a:rPr lang="en-US" sz="1100" baseline="0">
              <a:solidFill>
                <a:schemeClr val="dk1"/>
              </a:solidFill>
              <a:effectLst/>
              <a:latin typeface="Candara" panose="020E0502030303020204" pitchFamily="34" charset="0"/>
              <a:ea typeface="+mn-ea"/>
              <a:cs typeface="+mn-cs"/>
            </a:rPr>
            <a:t> remplir le tableau ci-dessous</a:t>
          </a:r>
          <a:r>
            <a:rPr lang="en-US" sz="1100">
              <a:solidFill>
                <a:schemeClr val="dk1"/>
              </a:solidFill>
              <a:effectLst/>
              <a:latin typeface="Candara" panose="020E0502030303020204" pitchFamily="34" charset="0"/>
              <a:ea typeface="+mn-ea"/>
              <a:cs typeface="+mn-cs"/>
            </a:rPr>
            <a:t>. Tous les champs verts </a:t>
          </a:r>
          <a:r>
            <a:rPr lang="en-US" sz="1100" baseline="0">
              <a:solidFill>
                <a:schemeClr val="dk1"/>
              </a:solidFill>
              <a:effectLst/>
              <a:latin typeface="Candara" panose="020E0502030303020204" pitchFamily="34" charset="0"/>
              <a:ea typeface="+mn-ea"/>
              <a:cs typeface="+mn-cs"/>
            </a:rPr>
            <a:t>doivent être complétés afin de déterminer l'augmentation salariale admissible</a:t>
          </a:r>
          <a:r>
            <a:rPr lang="en-US" sz="1100">
              <a:solidFill>
                <a:schemeClr val="dk1"/>
              </a:solidFill>
              <a:effectLst/>
              <a:latin typeface="Candara" panose="020E0502030303020204" pitchFamily="34" charset="0"/>
              <a:ea typeface="+mn-ea"/>
              <a:cs typeface="+mn-cs"/>
            </a:rPr>
            <a:t>. Des conseils sont affichés lorsque vous sélectionnez</a:t>
          </a:r>
          <a:r>
            <a:rPr lang="en-US" sz="1100" baseline="0">
              <a:solidFill>
                <a:schemeClr val="dk1"/>
              </a:solidFill>
              <a:effectLst/>
              <a:latin typeface="Candara" panose="020E0502030303020204" pitchFamily="34" charset="0"/>
              <a:ea typeface="+mn-ea"/>
              <a:cs typeface="+mn-cs"/>
            </a:rPr>
            <a:t> le titre de chacune des colonnes</a:t>
          </a:r>
          <a:r>
            <a:rPr lang="en-US" sz="1100">
              <a:solidFill>
                <a:schemeClr val="dk1"/>
              </a:solidFill>
              <a:effectLst/>
              <a:latin typeface="Candara" panose="020E0502030303020204" pitchFamily="34" charset="0"/>
              <a:ea typeface="+mn-ea"/>
              <a:cs typeface="+mn-cs"/>
            </a:rPr>
            <a:t>.  </a:t>
          </a:r>
          <a:endParaRPr lang="en-CA">
            <a:effectLst/>
            <a:latin typeface="Candara" panose="020E0502030303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Candara" panose="020E0502030303020204" pitchFamily="34" charset="0"/>
            </a:rPr>
            <a:t>Fournissez</a:t>
          </a:r>
          <a:r>
            <a:rPr lang="en-US" sz="1100" baseline="0">
              <a:solidFill>
                <a:schemeClr val="tx1"/>
              </a:solidFill>
              <a:latin typeface="Candara" panose="020E0502030303020204" pitchFamily="34" charset="0"/>
            </a:rPr>
            <a:t> le taux horaire de base </a:t>
          </a:r>
          <a:r>
            <a:rPr lang="en-US" sz="1100" b="1" baseline="0">
              <a:solidFill>
                <a:schemeClr val="tx1"/>
              </a:solidFill>
              <a:latin typeface="Candara" panose="020E0502030303020204" pitchFamily="34" charset="0"/>
            </a:rPr>
            <a:t>excluant</a:t>
          </a:r>
          <a:r>
            <a:rPr lang="en-US" sz="1100" b="0" baseline="0">
              <a:solidFill>
                <a:schemeClr val="tx1"/>
              </a:solidFill>
              <a:latin typeface="Candara" panose="020E0502030303020204" pitchFamily="34" charset="0"/>
            </a:rPr>
            <a:t> l'augmentation salariale.</a:t>
          </a:r>
          <a:r>
            <a:rPr lang="en-US" sz="1100">
              <a:solidFill>
                <a:schemeClr val="tx1"/>
              </a:solidFill>
              <a:latin typeface="Candara" panose="020E0502030303020204" pitchFamily="34" charset="0"/>
            </a:rPr>
            <a:t> Pour être admissible</a:t>
          </a:r>
          <a:r>
            <a:rPr lang="en-US" sz="1100" baseline="0">
              <a:solidFill>
                <a:schemeClr val="tx1"/>
              </a:solidFill>
              <a:latin typeface="Candara" panose="020E0502030303020204" pitchFamily="34" charset="0"/>
            </a:rPr>
            <a:t> à l'augmentation salariale, un poste</a:t>
          </a:r>
          <a:r>
            <a:rPr lang="en-US" sz="1100">
              <a:solidFill>
                <a:schemeClr val="tx1"/>
              </a:solidFill>
              <a:latin typeface="Candara" panose="020E0502030303020204" pitchFamily="34" charset="0"/>
            </a:rPr>
            <a:t> doit</a:t>
          </a:r>
          <a:r>
            <a:rPr lang="en-US" sz="1100" baseline="0">
              <a:solidFill>
                <a:schemeClr val="tx1"/>
              </a:solidFill>
              <a:latin typeface="Candara" panose="020E0502030303020204" pitchFamily="34" charset="0"/>
            </a:rPr>
            <a:t> consacrer au moins 25 % de son temps à appuyer le respect des exigences ayant trait aux ratios conformément à la</a:t>
          </a:r>
          <a:r>
            <a:rPr lang="en-US" sz="1100" i="1" baseline="0">
              <a:solidFill>
                <a:schemeClr val="tx1"/>
              </a:solidFill>
              <a:latin typeface="Candara" panose="020E0502030303020204" pitchFamily="34" charset="0"/>
            </a:rPr>
            <a:t> Loi de 2014 sur la garde d'enfants et la petite enfance</a:t>
          </a:r>
          <a:r>
            <a:rPr lang="en-US" sz="1100" baseline="0">
              <a:solidFill>
                <a:schemeClr val="tx1"/>
              </a:solidFill>
              <a:latin typeface="Candara" panose="020E0502030303020204" pitchFamily="34" charset="0"/>
            </a:rPr>
            <a:t>.</a:t>
          </a:r>
        </a:p>
        <a:p>
          <a:r>
            <a:rPr lang="en-US" sz="1100">
              <a:solidFill>
                <a:schemeClr val="dk1"/>
              </a:solidFill>
              <a:effectLst/>
              <a:latin typeface="Candara" panose="020E0502030303020204" pitchFamily="34" charset="0"/>
              <a:ea typeface="+mn-ea"/>
              <a:cs typeface="+mn-cs"/>
            </a:rPr>
            <a:t>Veuillez envoyer vos questions</a:t>
          </a:r>
          <a:r>
            <a:rPr lang="en-US" sz="1100" baseline="0">
              <a:solidFill>
                <a:schemeClr val="dk1"/>
              </a:solidFill>
              <a:effectLst/>
              <a:latin typeface="Candara" panose="020E0502030303020204" pitchFamily="34" charset="0"/>
              <a:ea typeface="+mn-ea"/>
              <a:cs typeface="+mn-cs"/>
            </a:rPr>
            <a:t> ainsi que la</a:t>
          </a:r>
          <a:r>
            <a:rPr lang="en-US" sz="1100">
              <a:solidFill>
                <a:schemeClr val="dk1"/>
              </a:solidFill>
              <a:effectLst/>
              <a:latin typeface="Candara" panose="020E0502030303020204" pitchFamily="34" charset="0"/>
              <a:ea typeface="+mn-ea"/>
              <a:cs typeface="+mn-cs"/>
            </a:rPr>
            <a:t> demande dûment remplie à </a:t>
          </a:r>
          <a:r>
            <a:rPr lang="en-US" sz="1100" b="1">
              <a:solidFill>
                <a:schemeClr val="dk1"/>
              </a:solidFill>
              <a:effectLst/>
              <a:latin typeface="Candara" panose="020E0502030303020204" pitchFamily="34" charset="0"/>
              <a:ea typeface="+mn-ea"/>
              <a:cs typeface="+mn-cs"/>
            </a:rPr>
            <a:t>csfundingrequest@dnssab.ca</a:t>
          </a:r>
          <a:r>
            <a:rPr lang="en-US" sz="1100">
              <a:solidFill>
                <a:schemeClr val="dk1"/>
              </a:solidFill>
              <a:effectLst/>
              <a:latin typeface="Candara" panose="020E0502030303020204" pitchFamily="34" charset="0"/>
              <a:ea typeface="+mn-ea"/>
              <a:cs typeface="+mn-cs"/>
            </a:rPr>
            <a:t>.</a:t>
          </a:r>
          <a:endParaRPr lang="en-CA">
            <a:effectLst/>
            <a:latin typeface="Candara" panose="020E0502030303020204" pitchFamily="34" charset="0"/>
          </a:endParaRPr>
        </a:p>
      </xdr:txBody>
    </xdr:sp>
    <xdr:clientData/>
  </xdr:twoCellAnchor>
  <xdr:twoCellAnchor editAs="oneCell">
    <xdr:from>
      <xdr:col>2</xdr:col>
      <xdr:colOff>320040</xdr:colOff>
      <xdr:row>1</xdr:row>
      <xdr:rowOff>44825</xdr:rowOff>
    </xdr:from>
    <xdr:to>
      <xdr:col>13</xdr:col>
      <xdr:colOff>295275</xdr:colOff>
      <xdr:row>1</xdr:row>
      <xdr:rowOff>806823</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89660" y="242945"/>
          <a:ext cx="11925300" cy="76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FEUILLE</a:t>
          </a:r>
          <a:r>
            <a:rPr lang="en-US" sz="2000" b="1" baseline="0">
              <a:latin typeface="Candara" panose="020E0502030303020204" pitchFamily="34" charset="0"/>
            </a:rPr>
            <a:t> DE CALCUL - AUGMENTATION SALARIALE</a:t>
          </a:r>
        </a:p>
        <a:p>
          <a:pPr algn="ctr"/>
          <a:r>
            <a:rPr lang="en-US" sz="2000" b="1" baseline="0">
              <a:latin typeface="Candara" panose="020E0502030303020204" pitchFamily="34" charset="0"/>
            </a:rPr>
            <a:t>PROGRAMMES AGRÉÉS ET VISITEURS/VISITEUSES DE SERVICES DE GARDE EN MILIEU FAMILIAL</a:t>
          </a:r>
        </a:p>
      </xdr:txBody>
    </xdr:sp>
    <xdr:clientData/>
  </xdr:twoCellAnchor>
  <xdr:twoCellAnchor editAs="oneCell">
    <xdr:from>
      <xdr:col>1</xdr:col>
      <xdr:colOff>68580</xdr:colOff>
      <xdr:row>110</xdr:row>
      <xdr:rowOff>99060</xdr:rowOff>
    </xdr:from>
    <xdr:to>
      <xdr:col>6</xdr:col>
      <xdr:colOff>392430</xdr:colOff>
      <xdr:row>110</xdr:row>
      <xdr:rowOff>1055370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96240" y="4061460"/>
          <a:ext cx="6720840" cy="960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andara" panose="020E0502030303020204" pitchFamily="34" charset="0"/>
            </a:rPr>
            <a:t>ATTESTATION</a:t>
          </a:r>
        </a:p>
        <a:p>
          <a:r>
            <a:rPr lang="en-US" sz="1100">
              <a:latin typeface="Candara" panose="020E0502030303020204" pitchFamily="34" charset="0"/>
            </a:rPr>
            <a:t>En</a:t>
          </a:r>
          <a:r>
            <a:rPr lang="en-US" sz="1100" baseline="0">
              <a:latin typeface="Candara" panose="020E0502030303020204" pitchFamily="34" charset="0"/>
            </a:rPr>
            <a:t> tant que personne ayant le pouvoir de signature pour cet organisme</a:t>
          </a:r>
          <a:r>
            <a:rPr lang="en-US" sz="1100">
              <a:latin typeface="Candara" panose="020E0502030303020204" pitchFamily="34" charset="0"/>
            </a:rPr>
            <a:t>, j'atteste que les renseignements fournis</a:t>
          </a:r>
          <a:r>
            <a:rPr lang="en-US" sz="1100" baseline="0">
              <a:latin typeface="Candara" panose="020E0502030303020204" pitchFamily="34" charset="0"/>
            </a:rPr>
            <a:t> dans cette demande sont exacts à ma connaissance et indiquent les postes pouvant être comptés dans le ratio adultes-enfants en vertu de la </a:t>
          </a:r>
          <a:r>
            <a:rPr lang="en-US" sz="1100" i="1" baseline="0">
              <a:latin typeface="Candara" panose="020E0502030303020204" pitchFamily="34" charset="0"/>
            </a:rPr>
            <a:t>Loi de 2014 sur la garde d'enfants et la petite enfance </a:t>
          </a:r>
          <a:r>
            <a:rPr lang="en-US" sz="1100" baseline="0">
              <a:latin typeface="Candara" panose="020E0502030303020204" pitchFamily="34" charset="0"/>
            </a:rPr>
            <a:t>au moment de la présente demande</a:t>
          </a:r>
          <a:r>
            <a:rPr lang="en-US" sz="1100">
              <a:latin typeface="Candara" panose="020E0502030303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361950</xdr:colOff>
      <xdr:row>0</xdr:row>
      <xdr:rowOff>0</xdr:rowOff>
    </xdr:from>
    <xdr:to>
      <xdr:col>4</xdr:col>
      <xdr:colOff>628650</xdr:colOff>
      <xdr:row>2</xdr:row>
      <xdr:rowOff>9525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61950" y="0"/>
          <a:ext cx="80010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latin typeface="Candara" panose="020E0502030303020204" pitchFamily="34" charset="0"/>
            </a:rPr>
            <a:t>FICHE</a:t>
          </a:r>
          <a:r>
            <a:rPr lang="en-US" sz="1800" b="1" baseline="0">
              <a:latin typeface="Candara" panose="020E0502030303020204" pitchFamily="34" charset="0"/>
            </a:rPr>
            <a:t> D'INFORMATION </a:t>
          </a:r>
        </a:p>
        <a:p>
          <a:pPr algn="ctr"/>
          <a:r>
            <a:rPr lang="en-US" sz="1800" b="1">
              <a:latin typeface="Candara" panose="020E0502030303020204" pitchFamily="34" charset="0"/>
            </a:rPr>
            <a:t>SUBVENTION D'AIDE</a:t>
          </a:r>
          <a:r>
            <a:rPr lang="en-US" sz="1800" b="1" baseline="0">
              <a:latin typeface="Candara" panose="020E0502030303020204" pitchFamily="34" charset="0"/>
            </a:rPr>
            <a:t> AUX SERVICES DE GARDE EN MILIEU FAMILIAL (SASGMF) </a:t>
          </a:r>
        </a:p>
        <a:p>
          <a:pPr algn="ctr"/>
          <a:r>
            <a:rPr lang="en-US" sz="1800" b="1" baseline="0">
              <a:latin typeface="Candara" panose="020E0502030303020204" pitchFamily="34" charset="0"/>
            </a:rPr>
            <a:t>FOURNISSEURS DE SERVICES DE GARDE D'ENFANTS EN MILIEU FAMILIAL</a:t>
          </a:r>
          <a:endParaRPr lang="en-US" sz="1800" b="1">
            <a:latin typeface="Candara" panose="020E0502030303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371476</xdr:colOff>
      <xdr:row>1</xdr:row>
      <xdr:rowOff>35858</xdr:rowOff>
    </xdr:from>
    <xdr:to>
      <xdr:col>12</xdr:col>
      <xdr:colOff>27781</xdr:colOff>
      <xdr:row>1</xdr:row>
      <xdr:rowOff>788894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371476" y="331133"/>
          <a:ext cx="15916274" cy="753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FEUILLE DE CALCUL - SUBVENTION D'AIDE AUX SERVICES DE GARDE EN MILIEU FAMILIAL (SASGMF)</a:t>
          </a:r>
        </a:p>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FOURNISSEURS DE SERVICES DE GARDE D'ENFANTS EN MILIEU FAMILIAL</a:t>
          </a:r>
          <a:endParaRPr lang="en-US" sz="2000" b="1">
            <a:latin typeface="Candara" panose="020E0502030303020204" pitchFamily="34" charset="0"/>
          </a:endParaRPr>
        </a:p>
      </xdr:txBody>
    </xdr:sp>
    <xdr:clientData/>
  </xdr:twoCellAnchor>
  <xdr:oneCellAnchor>
    <xdr:from>
      <xdr:col>3</xdr:col>
      <xdr:colOff>428625</xdr:colOff>
      <xdr:row>1</xdr:row>
      <xdr:rowOff>830580</xdr:rowOff>
    </xdr:from>
    <xdr:ext cx="11477625" cy="609013"/>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087813" y="1132205"/>
          <a:ext cx="11477625" cy="609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Candara" panose="020E0502030303020204" pitchFamily="34" charset="0"/>
            </a:rPr>
            <a:t>Veuillez</a:t>
          </a:r>
          <a:r>
            <a:rPr lang="en-US" sz="1100" baseline="0">
              <a:solidFill>
                <a:schemeClr val="tx1"/>
              </a:solidFill>
              <a:latin typeface="Candara" panose="020E0502030303020204" pitchFamily="34" charset="0"/>
            </a:rPr>
            <a:t> remplir le tableau ci-dessous</a:t>
          </a:r>
          <a:r>
            <a:rPr lang="en-US" sz="1100">
              <a:solidFill>
                <a:schemeClr val="tx1"/>
              </a:solidFill>
              <a:latin typeface="Candara" panose="020E0502030303020204" pitchFamily="34" charset="0"/>
            </a:rPr>
            <a:t>. Tous les champs</a:t>
          </a:r>
          <a:r>
            <a:rPr lang="en-US" sz="1100" baseline="0">
              <a:solidFill>
                <a:schemeClr val="tx1"/>
              </a:solidFill>
              <a:latin typeface="Candara" panose="020E0502030303020204" pitchFamily="34" charset="0"/>
            </a:rPr>
            <a:t> verts doivent être complétés afin de déterminer le montant de la subvention admissible</a:t>
          </a:r>
          <a:r>
            <a:rPr lang="en-US" sz="1100">
              <a:solidFill>
                <a:schemeClr val="tx1"/>
              </a:solidFill>
              <a:latin typeface="Candara" panose="020E0502030303020204" pitchFamily="34" charset="0"/>
            </a:rPr>
            <a:t>. </a:t>
          </a:r>
          <a:r>
            <a:rPr lang="en-US" sz="1100">
              <a:solidFill>
                <a:schemeClr val="dk1"/>
              </a:solidFill>
              <a:effectLst/>
              <a:latin typeface="+mn-lt"/>
              <a:ea typeface="+mn-ea"/>
              <a:cs typeface="+mn-cs"/>
            </a:rPr>
            <a:t>Des conseils sont affichés lorsque vous sélectionnez</a:t>
          </a:r>
          <a:r>
            <a:rPr lang="en-US" sz="1100" baseline="0">
              <a:solidFill>
                <a:schemeClr val="dk1"/>
              </a:solidFill>
              <a:effectLst/>
              <a:latin typeface="+mn-lt"/>
              <a:ea typeface="+mn-ea"/>
              <a:cs typeface="+mn-cs"/>
            </a:rPr>
            <a:t> le titre de chacune des colonnes</a:t>
          </a:r>
          <a:r>
            <a:rPr lang="en-US" sz="1100">
              <a:solidFill>
                <a:schemeClr val="dk1"/>
              </a:solidFill>
              <a:effectLst/>
              <a:latin typeface="+mn-lt"/>
              <a:ea typeface="+mn-ea"/>
              <a:cs typeface="+mn-cs"/>
            </a:rPr>
            <a:t>.  </a:t>
          </a:r>
          <a:endParaRPr lang="en-US" sz="1100">
            <a:solidFill>
              <a:schemeClr val="tx1"/>
            </a:solidFill>
            <a:latin typeface="Candara" panose="020E0502030303020204" pitchFamily="34" charset="0"/>
          </a:endParaRPr>
        </a:p>
        <a:p>
          <a:r>
            <a:rPr lang="en-US" sz="1100">
              <a:solidFill>
                <a:schemeClr val="dk1"/>
              </a:solidFill>
              <a:effectLst/>
              <a:latin typeface="+mn-lt"/>
              <a:ea typeface="+mn-ea"/>
              <a:cs typeface="+mn-cs"/>
            </a:rPr>
            <a:t>Veuillez envoyer vos questions</a:t>
          </a:r>
          <a:r>
            <a:rPr lang="en-US" sz="1100" baseline="0">
              <a:solidFill>
                <a:schemeClr val="dk1"/>
              </a:solidFill>
              <a:effectLst/>
              <a:latin typeface="+mn-lt"/>
              <a:ea typeface="+mn-ea"/>
              <a:cs typeface="+mn-cs"/>
            </a:rPr>
            <a:t> ainsi que la</a:t>
          </a:r>
          <a:r>
            <a:rPr lang="en-US" sz="1100">
              <a:solidFill>
                <a:schemeClr val="dk1"/>
              </a:solidFill>
              <a:effectLst/>
              <a:latin typeface="+mn-lt"/>
              <a:ea typeface="+mn-ea"/>
              <a:cs typeface="+mn-cs"/>
            </a:rPr>
            <a:t> demande dûment remplie à </a:t>
          </a:r>
          <a:r>
            <a:rPr lang="en-US" sz="1100" b="1">
              <a:solidFill>
                <a:schemeClr val="dk1"/>
              </a:solidFill>
              <a:effectLst/>
              <a:latin typeface="+mn-lt"/>
              <a:ea typeface="+mn-ea"/>
              <a:cs typeface="+mn-cs"/>
            </a:rPr>
            <a:t>csfundingrequest@dnssab.ca</a:t>
          </a:r>
          <a:r>
            <a:rPr lang="en-US" sz="1100">
              <a:solidFill>
                <a:schemeClr val="dk1"/>
              </a:solidFill>
              <a:effectLst/>
              <a:latin typeface="+mn-lt"/>
              <a:ea typeface="+mn-ea"/>
              <a:cs typeface="+mn-cs"/>
            </a:rPr>
            <a:t>.</a:t>
          </a:r>
          <a:endParaRPr lang="fr-CA">
            <a:effectLst/>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0000000}" name="WEG_CB" displayName="WEG_CB" ref="B9:P109" totalsRowShown="0" headerRowDxfId="40" dataDxfId="39">
  <autoFilter ref="B9:P109" xr:uid="{00000000-0009-0000-0100-00005B000000}"/>
  <tableColumns count="15">
    <tableColumn id="2" xr3:uid="{00000000-0010-0000-0000-000002000000}" name="No." dataDxfId="38"/>
    <tableColumn id="3" xr3:uid="{00000000-0010-0000-0000-000003000000}" name="Identifiant unique" dataDxfId="37"/>
    <tableColumn id="4" xr3:uid="{00000000-0010-0000-0000-000004000000}" name="Nouveau poste créé entre le 1er janvier et le 31 décembre? (Oui / Non)" dataDxfId="36"/>
    <tableColumn id="1" xr3:uid="{00000000-0010-0000-0000-000001000000}" name="Catégorie" dataDxfId="35"/>
    <tableColumn id="5" xr3:uid="{00000000-0010-0000-0000-000005000000}" name="Poste" dataDxfId="34"/>
    <tableColumn id="6" xr3:uid="{00000000-0010-0000-0000-000006000000}" name="Taux horaire de base" dataDxfId="33"/>
    <tableColumn id="7" xr3:uid="{00000000-0010-0000-0000-000007000000}" name="Nombre d'heures travaillées par semaine" dataDxfId="32" dataCellStyle="Comma 3"/>
    <tableColumn id="15" xr3:uid="{00000000-0010-0000-0000-00000F000000}" name="Semaines travaillées durant l'année" dataDxfId="31" dataCellStyle="Comma 3"/>
    <tableColumn id="8" xr3:uid="{00000000-0010-0000-0000-000008000000}" name="% du temps pour le poste admissible" dataDxfId="30"/>
    <tableColumn id="9" xr3:uid="{00000000-0010-0000-0000-000009000000}" name="Statut d'admissibilité" dataDxfId="29">
      <calculatedColumnFormula>IF(  WEG_CB[[#This Row],[% du temps pour le poste admissible]] &gt;= 0.25,  IF(  WEG_CB[[#This Row],[Admissibilité du taux horaire]] &gt;= 2,  "Pleine",  IF(  WEG_CB[[#This Row],[Admissibilité du taux horaire]] &gt; 0,  "Partielle",  "Inadmissible"  )  ),  "Inadmissible")</calculatedColumnFormula>
    </tableColumn>
    <tableColumn id="10" xr3:uid="{00000000-0010-0000-0000-00000A000000}" name="Admissibilité du taux horaire" dataDxfId="28">
      <calculatedColumnFormula xml:space="preserve">  MIN(  WEG_CB_Threshold  -  MIN(  WEG_CB[[#This Row],[Taux horaire de base]], WEG_CB_Threshold  ), 2 )</calculatedColumnFormula>
    </tableColumn>
    <tableColumn id="11" xr3:uid="{00000000-0010-0000-0000-00000B000000}" name="ETP" dataDxfId="27" dataCellStyle="Comma 3">
      <calculatedColumnFormula xml:space="preserve">  WEG_CB[[#This Row],[Nombre d''heures travaillées par semaine]]  *  WEG_CB[[#This Row],[Semaines travaillées durant l''année]]  *  WEG_CB[[#This Row],[% du temps pour le poste admissible]]  /  FTE_Hrs</calculatedColumnFormula>
    </tableColumn>
    <tableColumn id="12" xr3:uid="{00000000-0010-0000-0000-00000C000000}" name="Composante salariale" dataDxfId="26">
      <calculatedColumnFormula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calculatedColumnFormula>
    </tableColumn>
    <tableColumn id="13" xr3:uid="{00000000-0010-0000-0000-00000D000000}" name="Composante des avantages sociaux obligatoires (17,5%)" dataDxfId="25">
      <calculatedColumnFormula>WEG_CB[[#This Row],[Composante salariale]]*17.5%</calculatedColumnFormula>
    </tableColumn>
    <tableColumn id="14" xr3:uid="{00000000-0010-0000-0000-00000E000000}" name="Rémunération totale" dataDxfId="24">
      <calculatedColumnFormula>WEG_CB[[#This Row],[Composante salariale]]+WEG_CB[[#This Row],[Composante des avantages sociaux obligatoires (17,5%)]]</calculatedColumnFormula>
    </tableColumn>
  </tableColumns>
  <tableStyleInfo name="Child Care Gree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1000000}" name="WEG_HM" displayName="WEG_HM" ref="B8:M108" totalsRowShown="0" headerRowDxfId="14" dataDxfId="13" tableBorderDxfId="12">
  <autoFilter ref="B8:M108" xr:uid="{00000000-0009-0000-0100-00005D000000}"/>
  <tableColumns count="12">
    <tableColumn id="2" xr3:uid="{00000000-0010-0000-0100-000002000000}" name="No." dataDxfId="11"/>
    <tableColumn id="3" xr3:uid="{00000000-0010-0000-0100-000003000000}" name="Nom du fournisseur" dataDxfId="10"/>
    <tableColumn id="4" xr3:uid="{00000000-0010-0000-0100-000004000000}" name="Adresse du fournisseur" dataDxfId="9"/>
    <tableColumn id="5" xr3:uid="{00000000-0010-0000-0100-000005000000}" name="Agence(s) avec qui le fournisseur travaille" dataDxfId="8"/>
    <tableColumn id="6" xr3:uid="{00000000-0010-0000-0100-000006000000}" name="Nombre d'enfants desservis" dataDxfId="7"/>
    <tableColumn id="7" xr3:uid="{00000000-0010-0000-0100-000007000000}" name="Heures d'exploitation quotidiennes" dataDxfId="6" dataCellStyle="Comma 2 2"/>
    <tableColumn id="8" xr3:uid="{00000000-0010-0000-0100-000008000000}" name="Journées travaillées durant l'année" dataDxfId="5" dataCellStyle="Comma 2 2"/>
    <tableColumn id="9" xr3:uid="{00000000-0010-0000-0100-000009000000}" name="Frais annuels estimés" dataDxfId="4"/>
    <tableColumn id="10" xr3:uid="{00000000-0010-0000-0100-00000A000000}" name="Taux quotidien moyen" dataDxfId="3">
      <calculatedColumnFormula>IFERROR(  ROUNDDOWN(  I9 / H9,  2 ),  "" )</calculatedColumnFormula>
    </tableColumn>
    <tableColumn id="11" xr3:uid="{00000000-0010-0000-0100-00000B000000}" name="Statut d'admissibilité" dataDxfId="2">
      <calculatedColumnFormula>IF( F9 = "Only own children", "None",
IF( OR( G9 = "", I9 = "" ),  "",  IF( AND( G9 &lt;&gt; "",  I9 &lt;&gt; "" ),
IF( AND( G9 = "6 or more", J9 &lt;= WEG_HM_FULL_THRESH ), "Full",
IF( AND( G9 = "Less than 6", J9 &lt;= WEG_HM_PART_THRESH ), "Partial", "None" )))))</calculatedColumnFormula>
    </tableColumn>
    <tableColumn id="12" xr3:uid="{00000000-0010-0000-0100-00000C000000}" name="Taux quotidien admissible" dataDxfId="1">
      <calculatedColumnFormula>IFERROR(  CHOOSE(  MATCH(  WEG_HM[[#This Row],[Statut d''admissibilité]],  {"Full","Partial","None"},  0 ),  20, 10, 0 ), "" )</calculatedColumnFormula>
    </tableColumn>
    <tableColumn id="13" xr3:uid="{00000000-0010-0000-0100-00000D000000}" name="Transfert maximal de la subvention" dataDxfId="0">
      <calculatedColumnFormula>IFERROR(  IF(  COUNTBLANK(  WEG_HM[[#This Row],[Nom du fournisseur]:[Frais annuels estimés]]  ) = 0,  L9 * H9,  0 ),  "" )</calculatedColumnFormula>
    </tableColumn>
  </tableColumns>
  <tableStyleInfo name="Child Care Green" showFirstColumn="0" showLastColumn="0" showRowStripes="1" showColumnStripes="0"/>
</table>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J47"/>
  <sheetViews>
    <sheetView showGridLines="0" showRowColHeaders="0" tabSelected="1" zoomScaleNormal="100" workbookViewId="0">
      <selection activeCell="A35" sqref="A35"/>
    </sheetView>
  </sheetViews>
  <sheetFormatPr defaultColWidth="0" defaultRowHeight="15" zeroHeight="1" x14ac:dyDescent="0.25"/>
  <cols>
    <col min="1" max="10" width="8.85546875" customWidth="1"/>
    <col min="11" max="16384" width="8.8554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sheet="1"/>
  <printOptions horizont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0">
    <tabColor theme="6" tint="0.39997558519241921"/>
    <pageSetUpPr fitToPage="1"/>
  </sheetPr>
  <dimension ref="B2:Q85"/>
  <sheetViews>
    <sheetView showGridLines="0" showRowColHeaders="0" zoomScaleNormal="100" zoomScaleSheetLayoutView="40" zoomScalePageLayoutView="25" workbookViewId="0">
      <selection activeCell="G44" sqref="G44"/>
    </sheetView>
  </sheetViews>
  <sheetFormatPr defaultColWidth="9.140625" defaultRowHeight="15.75" x14ac:dyDescent="0.25"/>
  <cols>
    <col min="1" max="1" width="5.140625" style="1" customWidth="1"/>
    <col min="2" max="2" width="4.7109375" style="1" customWidth="1"/>
    <col min="3" max="3" width="34.42578125" style="1" customWidth="1"/>
    <col min="4" max="4" width="26.7109375" style="1" customWidth="1"/>
    <col min="5" max="7" width="15.5703125" style="1" customWidth="1"/>
    <col min="8" max="8" width="4.7109375" style="1" customWidth="1"/>
    <col min="9" max="9" width="6.7109375" style="1" customWidth="1"/>
    <col min="10" max="10" width="7" style="1" customWidth="1"/>
    <col min="11" max="15" width="17.7109375" style="1" customWidth="1"/>
    <col min="16" max="16" width="9.5703125" style="1" customWidth="1"/>
    <col min="17" max="17" width="9.140625" style="1"/>
    <col min="18" max="18" width="9.5703125" style="1" customWidth="1"/>
    <col min="19" max="19" width="9.140625" style="1"/>
    <col min="20" max="20" width="10.5703125" style="1" customWidth="1"/>
    <col min="21" max="16384" width="9.140625" style="1"/>
  </cols>
  <sheetData>
    <row r="2" spans="2:9" x14ac:dyDescent="0.25">
      <c r="B2" s="3"/>
      <c r="C2" s="3"/>
      <c r="D2" s="3"/>
      <c r="E2" s="3"/>
      <c r="F2" s="3"/>
      <c r="G2" s="3"/>
      <c r="H2" s="3"/>
      <c r="I2" s="3"/>
    </row>
    <row r="3" spans="2:9" ht="92.25" customHeight="1" x14ac:dyDescent="0.25">
      <c r="B3" s="76"/>
      <c r="C3" s="76"/>
      <c r="D3" s="76"/>
      <c r="E3" s="76"/>
      <c r="F3" s="76"/>
      <c r="G3" s="76"/>
      <c r="H3" s="76"/>
      <c r="I3" s="52"/>
    </row>
    <row r="4" spans="2:9" x14ac:dyDescent="0.25">
      <c r="B4" s="3"/>
      <c r="C4" s="6"/>
      <c r="D4" s="6"/>
      <c r="E4" s="6"/>
      <c r="F4" s="6"/>
      <c r="G4" s="6"/>
      <c r="H4" s="6"/>
    </row>
    <row r="5" spans="2:9" s="2" customFormat="1" ht="15" x14ac:dyDescent="0.25">
      <c r="B5" s="36"/>
      <c r="C5" s="37"/>
      <c r="D5" s="37"/>
      <c r="E5" s="37"/>
      <c r="F5" s="37"/>
      <c r="G5" s="37"/>
      <c r="H5" s="38"/>
    </row>
    <row r="6" spans="2:9" s="2" customFormat="1" ht="15" x14ac:dyDescent="0.25">
      <c r="B6" s="39"/>
      <c r="C6" s="51" t="s">
        <v>75</v>
      </c>
      <c r="D6" s="51"/>
      <c r="E6" s="75"/>
      <c r="F6" s="51"/>
      <c r="G6" s="151" t="s">
        <v>73</v>
      </c>
      <c r="H6" s="53"/>
    </row>
    <row r="7" spans="2:9" s="2" customFormat="1" ht="15" x14ac:dyDescent="0.25">
      <c r="B7" s="39"/>
      <c r="C7" s="40" t="s">
        <v>76</v>
      </c>
      <c r="D7" s="40"/>
      <c r="E7" s="40"/>
      <c r="F7" s="332"/>
      <c r="G7" s="332"/>
      <c r="H7" s="53"/>
    </row>
    <row r="8" spans="2:9" s="2" customFormat="1" ht="15" x14ac:dyDescent="0.25">
      <c r="B8" s="39"/>
      <c r="C8" s="330" t="s">
        <v>77</v>
      </c>
      <c r="D8" s="40"/>
      <c r="E8" s="40"/>
      <c r="F8" s="334"/>
      <c r="G8" s="334"/>
      <c r="H8" s="53"/>
    </row>
    <row r="9" spans="2:9" s="2" customFormat="1" ht="15" x14ac:dyDescent="0.25">
      <c r="B9" s="39"/>
      <c r="C9" s="40" t="s">
        <v>78</v>
      </c>
      <c r="D9" s="40"/>
      <c r="E9" s="40"/>
      <c r="F9" s="336"/>
      <c r="G9" s="336"/>
      <c r="H9" s="53"/>
    </row>
    <row r="10" spans="2:9" s="2" customFormat="1" ht="15" x14ac:dyDescent="0.25">
      <c r="B10" s="39"/>
      <c r="C10" s="40" t="s">
        <v>79</v>
      </c>
      <c r="D10" s="40"/>
      <c r="E10" s="40"/>
      <c r="F10" s="334"/>
      <c r="G10" s="334"/>
      <c r="H10" s="53"/>
    </row>
    <row r="11" spans="2:9" s="2" customFormat="1" ht="15" x14ac:dyDescent="0.25">
      <c r="B11" s="39"/>
      <c r="C11" s="41" t="s">
        <v>80</v>
      </c>
      <c r="D11" s="41"/>
      <c r="E11" s="41"/>
      <c r="F11" s="336"/>
      <c r="G11" s="336"/>
      <c r="H11" s="53"/>
    </row>
    <row r="12" spans="2:9" s="2" customFormat="1" ht="15" x14ac:dyDescent="0.25">
      <c r="B12" s="39"/>
      <c r="C12" s="42"/>
      <c r="D12" s="42"/>
      <c r="E12" s="42"/>
      <c r="F12" s="334"/>
      <c r="G12" s="334"/>
      <c r="H12" s="53"/>
    </row>
    <row r="13" spans="2:9" s="2" customFormat="1" ht="15" x14ac:dyDescent="0.25">
      <c r="B13" s="39"/>
      <c r="C13" s="42"/>
      <c r="D13" s="42"/>
      <c r="E13" s="42"/>
      <c r="F13" s="336"/>
      <c r="G13" s="336"/>
      <c r="H13" s="53"/>
    </row>
    <row r="14" spans="2:9" s="2" customFormat="1" ht="15" x14ac:dyDescent="0.25">
      <c r="B14" s="43"/>
      <c r="C14" s="44"/>
      <c r="D14" s="44"/>
      <c r="E14" s="44"/>
      <c r="F14" s="45"/>
      <c r="G14" s="45"/>
      <c r="H14" s="54"/>
    </row>
    <row r="15" spans="2:9" s="2" customFormat="1" ht="15" x14ac:dyDescent="0.25">
      <c r="B15" s="35"/>
      <c r="C15" s="42"/>
      <c r="D15" s="42"/>
      <c r="E15" s="42"/>
      <c r="F15" s="35"/>
      <c r="G15" s="35"/>
    </row>
    <row r="16" spans="2:9" s="2" customFormat="1" ht="15" x14ac:dyDescent="0.25">
      <c r="B16" s="36"/>
      <c r="C16" s="47"/>
      <c r="D16" s="47"/>
      <c r="E16" s="47"/>
      <c r="F16" s="48"/>
      <c r="G16" s="48"/>
      <c r="H16" s="55"/>
    </row>
    <row r="17" spans="2:8" s="2" customFormat="1" ht="15" x14ac:dyDescent="0.25">
      <c r="B17" s="39"/>
      <c r="C17" s="51" t="s">
        <v>6</v>
      </c>
      <c r="D17" s="51"/>
      <c r="E17" s="51"/>
      <c r="F17" s="51"/>
      <c r="G17" s="151" t="s">
        <v>74</v>
      </c>
      <c r="H17" s="53"/>
    </row>
    <row r="18" spans="2:8" s="2" customFormat="1" ht="15" x14ac:dyDescent="0.25">
      <c r="B18" s="39"/>
      <c r="C18" s="41" t="s">
        <v>81</v>
      </c>
      <c r="D18" s="41"/>
      <c r="E18" s="41"/>
      <c r="F18" s="332"/>
      <c r="G18" s="332"/>
      <c r="H18" s="53"/>
    </row>
    <row r="19" spans="2:8" s="2" customFormat="1" ht="15" x14ac:dyDescent="0.25">
      <c r="B19" s="39"/>
      <c r="C19" s="41" t="s">
        <v>82</v>
      </c>
      <c r="D19" s="41"/>
      <c r="E19" s="41"/>
      <c r="F19" s="333"/>
      <c r="G19" s="333"/>
      <c r="H19" s="53"/>
    </row>
    <row r="20" spans="2:8" s="2" customFormat="1" ht="15" x14ac:dyDescent="0.25">
      <c r="B20" s="39"/>
      <c r="C20" s="41" t="s">
        <v>83</v>
      </c>
      <c r="D20" s="41"/>
      <c r="E20" s="41"/>
      <c r="F20" s="332"/>
      <c r="G20" s="332"/>
      <c r="H20" s="53"/>
    </row>
    <row r="21" spans="2:8" s="2" customFormat="1" ht="15" x14ac:dyDescent="0.25">
      <c r="B21" s="39"/>
      <c r="C21" s="41" t="s">
        <v>84</v>
      </c>
      <c r="D21" s="41"/>
      <c r="E21" s="41"/>
      <c r="F21" s="335"/>
      <c r="G21" s="333"/>
      <c r="H21" s="53"/>
    </row>
    <row r="22" spans="2:8" s="2" customFormat="1" ht="15" x14ac:dyDescent="0.25">
      <c r="B22" s="43"/>
      <c r="C22" s="45"/>
      <c r="D22" s="45"/>
      <c r="E22" s="45"/>
      <c r="F22" s="45"/>
      <c r="G22" s="45"/>
      <c r="H22" s="54"/>
    </row>
    <row r="23" spans="2:8" s="2" customFormat="1" ht="15" x14ac:dyDescent="0.25">
      <c r="B23" s="35"/>
      <c r="C23" s="35"/>
      <c r="D23" s="35"/>
      <c r="E23" s="35"/>
      <c r="F23" s="35"/>
      <c r="G23" s="35"/>
    </row>
    <row r="24" spans="2:8" s="2" customFormat="1" ht="15" x14ac:dyDescent="0.25">
      <c r="B24" s="36"/>
      <c r="C24" s="48"/>
      <c r="D24" s="48"/>
      <c r="E24" s="48"/>
      <c r="F24" s="48"/>
      <c r="G24" s="48"/>
      <c r="H24" s="55"/>
    </row>
    <row r="25" spans="2:8" s="2" customFormat="1" ht="15" x14ac:dyDescent="0.25">
      <c r="B25" s="39"/>
      <c r="C25" s="51" t="s">
        <v>7</v>
      </c>
      <c r="D25" s="51"/>
      <c r="E25" s="51"/>
      <c r="F25" s="51"/>
      <c r="G25" s="151" t="s">
        <v>73</v>
      </c>
      <c r="H25" s="53"/>
    </row>
    <row r="26" spans="2:8" s="2" customFormat="1" ht="15" x14ac:dyDescent="0.25">
      <c r="B26" s="39"/>
      <c r="C26" s="41" t="str">
        <f>"Nombre de semaines d'exploitation en "&amp;This_Year</f>
        <v>Nombre de semaines d'exploitation en 2024</v>
      </c>
      <c r="D26" s="41"/>
      <c r="E26" s="41"/>
      <c r="F26" s="341"/>
      <c r="G26" s="341"/>
      <c r="H26" s="53"/>
    </row>
    <row r="27" spans="2:8" s="2" customFormat="1" ht="15" x14ac:dyDescent="0.25">
      <c r="B27" s="39"/>
      <c r="C27" s="41" t="s">
        <v>8</v>
      </c>
      <c r="D27" s="41"/>
      <c r="E27" s="41"/>
      <c r="F27" s="342"/>
      <c r="G27" s="342"/>
      <c r="H27" s="53"/>
    </row>
    <row r="28" spans="2:8" s="2" customFormat="1" ht="15" x14ac:dyDescent="0.25">
      <c r="B28" s="39"/>
      <c r="C28" s="41" t="s">
        <v>9</v>
      </c>
      <c r="D28" s="41"/>
      <c r="E28" s="41"/>
      <c r="F28" s="343"/>
      <c r="G28" s="343"/>
      <c r="H28" s="53"/>
    </row>
    <row r="29" spans="2:8" s="2" customFormat="1" ht="15" x14ac:dyDescent="0.25">
      <c r="B29" s="39"/>
      <c r="C29" s="41" t="s">
        <v>85</v>
      </c>
      <c r="D29" s="41"/>
      <c r="E29" s="41"/>
      <c r="F29" s="342"/>
      <c r="G29" s="342"/>
      <c r="H29" s="53"/>
    </row>
    <row r="30" spans="2:8" s="2" customFormat="1" ht="15" x14ac:dyDescent="0.25">
      <c r="B30" s="43"/>
      <c r="C30" s="49"/>
      <c r="D30" s="49"/>
      <c r="E30" s="49"/>
      <c r="F30" s="50"/>
      <c r="G30" s="50"/>
      <c r="H30" s="46"/>
    </row>
    <row r="32" spans="2:8" x14ac:dyDescent="0.25">
      <c r="B32" s="56"/>
      <c r="C32" s="57"/>
      <c r="D32" s="57"/>
      <c r="E32" s="57"/>
      <c r="F32" s="57"/>
      <c r="G32" s="57"/>
      <c r="H32" s="4"/>
    </row>
    <row r="33" spans="2:17" ht="15.6" customHeight="1" x14ac:dyDescent="0.25">
      <c r="B33" s="58"/>
      <c r="C33" s="51" t="s">
        <v>10</v>
      </c>
      <c r="D33" s="61"/>
      <c r="E33" s="61"/>
      <c r="F33" s="61"/>
      <c r="G33" s="61"/>
      <c r="H33" s="5"/>
    </row>
    <row r="34" spans="2:17" x14ac:dyDescent="0.25">
      <c r="B34" s="58"/>
      <c r="C34" s="98" t="s">
        <v>86</v>
      </c>
      <c r="D34" s="98"/>
      <c r="E34" s="98"/>
      <c r="F34" s="157"/>
      <c r="G34" s="178">
        <f>E77</f>
        <v>0</v>
      </c>
      <c r="H34" s="5"/>
    </row>
    <row r="35" spans="2:17" x14ac:dyDescent="0.25">
      <c r="B35" s="58"/>
      <c r="C35" s="98" t="s">
        <v>11</v>
      </c>
      <c r="D35" s="98"/>
      <c r="E35" s="98"/>
      <c r="F35" s="157"/>
      <c r="G35" s="169">
        <f>G77</f>
        <v>0</v>
      </c>
      <c r="H35" s="5"/>
    </row>
    <row r="36" spans="2:17" x14ac:dyDescent="0.25">
      <c r="B36" s="58"/>
      <c r="C36" s="98" t="s">
        <v>12</v>
      </c>
      <c r="D36" s="98"/>
      <c r="E36" s="98"/>
      <c r="F36" s="157"/>
      <c r="G36" s="170">
        <f>F77</f>
        <v>0</v>
      </c>
      <c r="H36" s="5"/>
    </row>
    <row r="37" spans="2:17" x14ac:dyDescent="0.25">
      <c r="B37" s="58"/>
      <c r="C37" s="98" t="s">
        <v>13</v>
      </c>
      <c r="D37" s="98"/>
      <c r="E37" s="98"/>
      <c r="F37" s="157"/>
      <c r="G37" s="168">
        <f>G34*150</f>
        <v>0</v>
      </c>
      <c r="H37" s="5"/>
    </row>
    <row r="38" spans="2:17" x14ac:dyDescent="0.25">
      <c r="B38" s="58"/>
      <c r="C38" s="160" t="s">
        <v>14</v>
      </c>
      <c r="D38" s="159"/>
      <c r="E38" s="159"/>
      <c r="F38" s="161"/>
      <c r="G38" s="158">
        <f>SUM(G35:G37)</f>
        <v>0</v>
      </c>
      <c r="H38" s="5"/>
    </row>
    <row r="39" spans="2:17" x14ac:dyDescent="0.25">
      <c r="B39" s="59"/>
      <c r="C39" s="63"/>
      <c r="D39" s="63"/>
      <c r="E39" s="63"/>
      <c r="F39" s="63"/>
      <c r="G39" s="63"/>
      <c r="H39" s="7"/>
    </row>
    <row r="40" spans="2:17" x14ac:dyDescent="0.25">
      <c r="C40" s="2"/>
      <c r="D40" s="2"/>
      <c r="E40" s="2"/>
      <c r="F40" s="2"/>
      <c r="G40" s="2"/>
      <c r="K40" s="24"/>
      <c r="L40" s="24"/>
      <c r="M40" s="24"/>
      <c r="N40" s="24"/>
      <c r="O40" s="24"/>
    </row>
    <row r="41" spans="2:17" x14ac:dyDescent="0.25">
      <c r="B41" s="25"/>
      <c r="C41" s="32"/>
      <c r="D41" s="32"/>
      <c r="E41" s="32"/>
      <c r="F41" s="32"/>
      <c r="G41" s="33"/>
      <c r="H41" s="34"/>
      <c r="I41" s="2"/>
      <c r="M41" s="24"/>
      <c r="N41" s="24"/>
      <c r="O41" s="24"/>
      <c r="P41" s="24"/>
      <c r="Q41" s="24"/>
    </row>
    <row r="42" spans="2:17" x14ac:dyDescent="0.25">
      <c r="B42" s="26"/>
      <c r="C42" s="152" t="s">
        <v>100</v>
      </c>
      <c r="D42" s="152"/>
      <c r="E42" s="152"/>
      <c r="F42" s="152"/>
      <c r="G42" s="154"/>
      <c r="H42" s="27"/>
      <c r="I42" s="2"/>
      <c r="M42" s="24"/>
      <c r="N42" s="24"/>
      <c r="O42" s="24"/>
      <c r="P42" s="24"/>
      <c r="Q42" s="24"/>
    </row>
    <row r="43" spans="2:17" x14ac:dyDescent="0.25">
      <c r="B43" s="26"/>
      <c r="C43" s="153" t="s">
        <v>87</v>
      </c>
      <c r="G43" s="155">
        <f>COUNTIFS(WEG_CB[Poste],"RECE",WEG_CB[Statut d''admissibilité],"None")</f>
        <v>0</v>
      </c>
      <c r="H43" s="27"/>
      <c r="I43" s="2"/>
      <c r="M43" s="24"/>
      <c r="N43" s="24"/>
      <c r="O43" s="24"/>
      <c r="P43" s="24"/>
      <c r="Q43" s="24"/>
    </row>
    <row r="44" spans="2:17" x14ac:dyDescent="0.25">
      <c r="B44" s="26"/>
      <c r="C44" s="153" t="s">
        <v>88</v>
      </c>
      <c r="G44" s="156">
        <f>SUM(  COUNTIFS(WEG_CB[Poste],  {"NON-RECE","DIRECTOR APPROVED","APPRENTICE ECE"},  WEG_CB[Statut d''admissibilité],  "None")  )</f>
        <v>0</v>
      </c>
      <c r="H44" s="27"/>
      <c r="I44" s="2"/>
      <c r="M44" s="24"/>
      <c r="N44" s="24"/>
      <c r="O44" s="24"/>
      <c r="P44" s="24"/>
      <c r="Q44" s="24"/>
    </row>
    <row r="45" spans="2:17" x14ac:dyDescent="0.25">
      <c r="B45" s="26"/>
      <c r="C45" s="153" t="s">
        <v>89</v>
      </c>
      <c r="G45" s="155">
        <f>COUNTIFS(  WEG_CB[Poste],  "Supervisor",  WEG_CB[Statut d''admissibilité],  "None"  )</f>
        <v>0</v>
      </c>
      <c r="H45" s="27"/>
      <c r="I45" s="2"/>
      <c r="M45" s="24"/>
      <c r="N45" s="24"/>
      <c r="O45" s="24"/>
      <c r="P45" s="24"/>
      <c r="Q45" s="24"/>
    </row>
    <row r="46" spans="2:17" x14ac:dyDescent="0.25">
      <c r="B46" s="26"/>
      <c r="C46" s="323" t="s">
        <v>90</v>
      </c>
      <c r="G46" s="156">
        <f>COUNTIFS(  WEG_CB[Poste],  "Home Visitor",  WEG_CB[Statut d''admissibilité],  "None"  )</f>
        <v>0</v>
      </c>
      <c r="H46" s="27"/>
      <c r="I46" s="2"/>
      <c r="M46" s="24"/>
      <c r="N46" s="24"/>
      <c r="O46" s="24"/>
      <c r="P46" s="24"/>
      <c r="Q46" s="24"/>
    </row>
    <row r="47" spans="2:17" x14ac:dyDescent="0.25">
      <c r="B47" s="26"/>
      <c r="C47" s="323" t="s">
        <v>91</v>
      </c>
      <c r="G47" s="155">
        <f>SUM(  COUNTIFS(  WEG_CB[Poste],{"ADMINISTRATOR","EXECUTIVE DIRECTOR","OTHER"},  WEG_CB[Statut d''admissibilité],  "None"  )  )</f>
        <v>0</v>
      </c>
      <c r="H47" s="27"/>
      <c r="I47" s="2"/>
      <c r="M47" s="24"/>
      <c r="N47" s="24"/>
      <c r="O47" s="24"/>
      <c r="P47" s="24"/>
      <c r="Q47" s="24"/>
    </row>
    <row r="48" spans="2:17" x14ac:dyDescent="0.25">
      <c r="B48" s="26"/>
      <c r="C48" s="321" t="str">
        <f>"*Taux horaire supérieur au plafond de $"&amp;WEG_CB_Threshold</f>
        <v>*Taux horaire supérieur au plafond de $30.59</v>
      </c>
      <c r="D48" s="322"/>
      <c r="G48" s="28"/>
      <c r="H48" s="27"/>
      <c r="I48" s="2"/>
      <c r="M48" s="24"/>
      <c r="N48" s="24"/>
      <c r="O48" s="24"/>
      <c r="P48" s="24"/>
      <c r="Q48" s="24"/>
    </row>
    <row r="49" spans="2:17" x14ac:dyDescent="0.25">
      <c r="B49" s="29"/>
      <c r="C49" s="30"/>
      <c r="D49" s="30"/>
      <c r="E49" s="30"/>
      <c r="F49" s="30"/>
      <c r="G49" s="30"/>
      <c r="H49" s="31"/>
      <c r="I49" s="2"/>
      <c r="M49" s="24"/>
      <c r="N49" s="24"/>
      <c r="O49" s="24"/>
      <c r="P49" s="24"/>
      <c r="Q49" s="24"/>
    </row>
    <row r="50" spans="2:17" x14ac:dyDescent="0.25">
      <c r="C50" s="2"/>
      <c r="D50" s="2"/>
      <c r="E50" s="2"/>
      <c r="F50" s="2"/>
      <c r="G50" s="2"/>
      <c r="K50" s="24"/>
      <c r="L50" s="24"/>
      <c r="M50" s="24"/>
      <c r="N50" s="24"/>
      <c r="O50" s="24"/>
    </row>
    <row r="51" spans="2:17" x14ac:dyDescent="0.25">
      <c r="B51" s="56"/>
      <c r="C51" s="64"/>
      <c r="D51" s="64"/>
      <c r="E51" s="64"/>
      <c r="F51" s="64"/>
      <c r="G51" s="64"/>
      <c r="H51" s="4"/>
    </row>
    <row r="52" spans="2:17" ht="15.6" customHeight="1" x14ac:dyDescent="0.25">
      <c r="B52" s="58"/>
      <c r="C52" s="51" t="s">
        <v>92</v>
      </c>
      <c r="D52" s="61"/>
      <c r="E52" s="61"/>
      <c r="F52" s="61"/>
      <c r="G52" s="61"/>
      <c r="H52" s="5"/>
    </row>
    <row r="53" spans="2:17" x14ac:dyDescent="0.25">
      <c r="B53" s="58"/>
      <c r="C53" s="62"/>
      <c r="D53" s="62"/>
      <c r="E53" s="62"/>
      <c r="F53" s="62" t="s">
        <v>1</v>
      </c>
      <c r="G53" s="62" t="s">
        <v>2</v>
      </c>
      <c r="H53" s="5"/>
    </row>
    <row r="54" spans="2:17" ht="45" x14ac:dyDescent="0.25">
      <c r="B54" s="58"/>
      <c r="C54" s="65" t="s">
        <v>15</v>
      </c>
      <c r="D54" s="66" t="s">
        <v>16</v>
      </c>
      <c r="E54" s="65" t="s">
        <v>72</v>
      </c>
      <c r="F54" s="65" t="s">
        <v>12</v>
      </c>
      <c r="G54" s="65" t="s">
        <v>17</v>
      </c>
      <c r="H54" s="5"/>
    </row>
    <row r="55" spans="2:17" x14ac:dyDescent="0.25">
      <c r="B55" s="58"/>
      <c r="C55" s="162" t="s">
        <v>18</v>
      </c>
      <c r="D55" s="67" t="s">
        <v>68</v>
      </c>
      <c r="E55" s="68">
        <f>'Données - Programmes agréés'!M112</f>
        <v>0</v>
      </c>
      <c r="F55" s="69">
        <f>'Données - Programmes agréés'!N112</f>
        <v>0</v>
      </c>
      <c r="G55" s="69">
        <f>'Données - Programmes agréés'!O112</f>
        <v>0</v>
      </c>
      <c r="H55" s="5"/>
    </row>
    <row r="56" spans="2:17" x14ac:dyDescent="0.25">
      <c r="B56" s="58"/>
      <c r="C56" s="163"/>
      <c r="D56" s="70" t="s">
        <v>69</v>
      </c>
      <c r="E56" s="71">
        <f>'Données - Programmes agréés'!M113</f>
        <v>0</v>
      </c>
      <c r="F56" s="72">
        <f>'Données - Programmes agréés'!N113</f>
        <v>0</v>
      </c>
      <c r="G56" s="72">
        <f>'Données - Programmes agréés'!O113</f>
        <v>0</v>
      </c>
      <c r="H56" s="5"/>
    </row>
    <row r="57" spans="2:17" x14ac:dyDescent="0.25">
      <c r="B57" s="58"/>
      <c r="C57" s="163"/>
      <c r="D57" s="67" t="s">
        <v>20</v>
      </c>
      <c r="E57" s="68">
        <f>'Données - Programmes agréés'!M114</f>
        <v>0</v>
      </c>
      <c r="F57" s="69">
        <f>'Données - Programmes agréés'!N114</f>
        <v>0</v>
      </c>
      <c r="G57" s="69">
        <f>'Données - Programmes agréés'!O114</f>
        <v>0</v>
      </c>
      <c r="H57" s="5"/>
    </row>
    <row r="58" spans="2:17" x14ac:dyDescent="0.25">
      <c r="B58" s="58"/>
      <c r="C58" s="163"/>
      <c r="D58" s="70" t="s">
        <v>70</v>
      </c>
      <c r="E58" s="71">
        <f>'Données - Programmes agréés'!M115</f>
        <v>0</v>
      </c>
      <c r="F58" s="72">
        <f>'Données - Programmes agréés'!N115</f>
        <v>0</v>
      </c>
      <c r="G58" s="72">
        <f>'Données - Programmes agréés'!O115</f>
        <v>0</v>
      </c>
      <c r="H58" s="5"/>
    </row>
    <row r="59" spans="2:17" x14ac:dyDescent="0.25">
      <c r="B59" s="58"/>
      <c r="C59" s="173"/>
      <c r="D59" s="175" t="s">
        <v>19</v>
      </c>
      <c r="E59" s="68">
        <f>'Données - Programmes agréés'!M116</f>
        <v>0</v>
      </c>
      <c r="F59" s="69">
        <f>'Données - Programmes agréés'!N116</f>
        <v>0</v>
      </c>
      <c r="G59" s="69">
        <f>'Données - Programmes agréés'!O116</f>
        <v>0</v>
      </c>
      <c r="H59" s="5"/>
    </row>
    <row r="60" spans="2:17" x14ac:dyDescent="0.25">
      <c r="B60" s="58"/>
      <c r="C60" s="164" t="s">
        <v>71</v>
      </c>
      <c r="D60" s="70" t="s">
        <v>68</v>
      </c>
      <c r="E60" s="71">
        <f>'Données - Programmes agréés'!M117</f>
        <v>0</v>
      </c>
      <c r="F60" s="72">
        <f>'Données - Programmes agréés'!N117</f>
        <v>0</v>
      </c>
      <c r="G60" s="72">
        <f>'Données - Programmes agréés'!O117</f>
        <v>0</v>
      </c>
      <c r="H60" s="5"/>
    </row>
    <row r="61" spans="2:17" x14ac:dyDescent="0.25">
      <c r="B61" s="58"/>
      <c r="C61" s="165"/>
      <c r="D61" s="67" t="s">
        <v>69</v>
      </c>
      <c r="E61" s="68">
        <f>'Données - Programmes agréés'!M118</f>
        <v>0</v>
      </c>
      <c r="F61" s="69">
        <f>'Données - Programmes agréés'!N118</f>
        <v>0</v>
      </c>
      <c r="G61" s="69">
        <f>'Données - Programmes agréés'!O118</f>
        <v>0</v>
      </c>
      <c r="H61" s="5"/>
    </row>
    <row r="62" spans="2:17" x14ac:dyDescent="0.25">
      <c r="B62" s="58"/>
      <c r="C62" s="165"/>
      <c r="D62" s="70" t="s">
        <v>20</v>
      </c>
      <c r="E62" s="71">
        <f>'Données - Programmes agréés'!M119</f>
        <v>0</v>
      </c>
      <c r="F62" s="72">
        <f>'Données - Programmes agréés'!N119</f>
        <v>0</v>
      </c>
      <c r="G62" s="72">
        <f>'Données - Programmes agréés'!O119</f>
        <v>0</v>
      </c>
      <c r="H62" s="5"/>
    </row>
    <row r="63" spans="2:17" x14ac:dyDescent="0.25">
      <c r="B63" s="58"/>
      <c r="C63" s="165"/>
      <c r="D63" s="67" t="s">
        <v>70</v>
      </c>
      <c r="E63" s="68">
        <f>'Données - Programmes agréés'!M120</f>
        <v>0</v>
      </c>
      <c r="F63" s="69">
        <f>'Données - Programmes agréés'!N120</f>
        <v>0</v>
      </c>
      <c r="G63" s="69">
        <f>'Données - Programmes agréés'!O120</f>
        <v>0</v>
      </c>
      <c r="H63" s="5"/>
    </row>
    <row r="64" spans="2:17" x14ac:dyDescent="0.25">
      <c r="B64" s="58"/>
      <c r="C64" s="176"/>
      <c r="D64" s="174" t="s">
        <v>19</v>
      </c>
      <c r="E64" s="71">
        <f>'Données - Programmes agréés'!M121</f>
        <v>0</v>
      </c>
      <c r="F64" s="72">
        <f>'Données - Programmes agréés'!N121</f>
        <v>0</v>
      </c>
      <c r="G64" s="72">
        <f>'Données - Programmes agréés'!O121</f>
        <v>0</v>
      </c>
      <c r="H64" s="5"/>
    </row>
    <row r="65" spans="2:8" x14ac:dyDescent="0.25">
      <c r="B65" s="58"/>
      <c r="C65" s="177" t="s">
        <v>0</v>
      </c>
      <c r="D65" s="73" t="s">
        <v>0</v>
      </c>
      <c r="E65" s="74">
        <f>SUBTOTAL(9,E55:E63)</f>
        <v>0</v>
      </c>
      <c r="F65" s="171">
        <f>SUBTOTAL(9,F55:F63)</f>
        <v>0</v>
      </c>
      <c r="G65" s="171">
        <f>SUBTOTAL(9,G55:G63)</f>
        <v>0</v>
      </c>
      <c r="H65" s="5"/>
    </row>
    <row r="66" spans="2:8" x14ac:dyDescent="0.25">
      <c r="B66" s="58"/>
      <c r="C66" s="162" t="s">
        <v>21</v>
      </c>
      <c r="D66" s="67" t="s">
        <v>68</v>
      </c>
      <c r="E66" s="68">
        <f>'Données - Programmes agréés'!M123</f>
        <v>0</v>
      </c>
      <c r="F66" s="69">
        <f>'Données - Programmes agréés'!N123</f>
        <v>0</v>
      </c>
      <c r="G66" s="69">
        <f>'Données - Programmes agréés'!O123</f>
        <v>0</v>
      </c>
      <c r="H66" s="5"/>
    </row>
    <row r="67" spans="2:8" x14ac:dyDescent="0.25">
      <c r="B67" s="58"/>
      <c r="C67" s="163"/>
      <c r="D67" s="70" t="s">
        <v>69</v>
      </c>
      <c r="E67" s="71">
        <f>'Données - Programmes agréés'!M124</f>
        <v>0</v>
      </c>
      <c r="F67" s="72">
        <f>'Données - Programmes agréés'!N124</f>
        <v>0</v>
      </c>
      <c r="G67" s="72">
        <f>'Données - Programmes agréés'!O124</f>
        <v>0</v>
      </c>
      <c r="H67" s="5"/>
    </row>
    <row r="68" spans="2:8" x14ac:dyDescent="0.25">
      <c r="B68" s="58"/>
      <c r="C68" s="163"/>
      <c r="D68" s="67" t="s">
        <v>20</v>
      </c>
      <c r="E68" s="68">
        <f>'Données - Programmes agréés'!M125</f>
        <v>0</v>
      </c>
      <c r="F68" s="69">
        <f>'Données - Programmes agréés'!N125</f>
        <v>0</v>
      </c>
      <c r="G68" s="69">
        <f>'Données - Programmes agréés'!O125</f>
        <v>0</v>
      </c>
      <c r="H68" s="5"/>
    </row>
    <row r="69" spans="2:8" x14ac:dyDescent="0.25">
      <c r="B69" s="58"/>
      <c r="C69" s="163"/>
      <c r="D69" s="70" t="s">
        <v>70</v>
      </c>
      <c r="E69" s="71">
        <f>'Données - Programmes agréés'!M126</f>
        <v>0</v>
      </c>
      <c r="F69" s="72">
        <f>'Données - Programmes agréés'!N126</f>
        <v>0</v>
      </c>
      <c r="G69" s="72">
        <f>'Données - Programmes agréés'!O126</f>
        <v>0</v>
      </c>
      <c r="H69" s="5"/>
    </row>
    <row r="70" spans="2:8" x14ac:dyDescent="0.25">
      <c r="B70" s="58"/>
      <c r="C70" s="173"/>
      <c r="D70" s="175" t="s">
        <v>19</v>
      </c>
      <c r="E70" s="68">
        <f>'Données - Programmes agréés'!M127</f>
        <v>0</v>
      </c>
      <c r="F70" s="69">
        <f>'Données - Programmes agréés'!N127</f>
        <v>0</v>
      </c>
      <c r="G70" s="69">
        <f>'Données - Programmes agréés'!O127</f>
        <v>0</v>
      </c>
      <c r="H70" s="5"/>
    </row>
    <row r="71" spans="2:8" x14ac:dyDescent="0.25">
      <c r="B71" s="58"/>
      <c r="C71" s="164" t="s">
        <v>22</v>
      </c>
      <c r="D71" s="70" t="s">
        <v>68</v>
      </c>
      <c r="E71" s="71">
        <f>'Données - Programmes agréés'!M128</f>
        <v>0</v>
      </c>
      <c r="F71" s="72">
        <f>'Données - Programmes agréés'!N128</f>
        <v>0</v>
      </c>
      <c r="G71" s="72">
        <f>'Données - Programmes agréés'!O128</f>
        <v>0</v>
      </c>
      <c r="H71" s="5"/>
    </row>
    <row r="72" spans="2:8" x14ac:dyDescent="0.25">
      <c r="B72" s="58"/>
      <c r="C72" s="165"/>
      <c r="D72" s="67" t="s">
        <v>69</v>
      </c>
      <c r="E72" s="68">
        <f>'Données - Programmes agréés'!M129</f>
        <v>0</v>
      </c>
      <c r="F72" s="69">
        <f>'Données - Programmes agréés'!N129</f>
        <v>0</v>
      </c>
      <c r="G72" s="69">
        <f>'Données - Programmes agréés'!O129</f>
        <v>0</v>
      </c>
      <c r="H72" s="5"/>
    </row>
    <row r="73" spans="2:8" x14ac:dyDescent="0.25">
      <c r="B73" s="58"/>
      <c r="C73" s="165"/>
      <c r="D73" s="70" t="s">
        <v>20</v>
      </c>
      <c r="E73" s="71">
        <f>'Données - Programmes agréés'!M130</f>
        <v>0</v>
      </c>
      <c r="F73" s="72">
        <f>'Données - Programmes agréés'!N130</f>
        <v>0</v>
      </c>
      <c r="G73" s="72">
        <f>'Données - Programmes agréés'!O130</f>
        <v>0</v>
      </c>
      <c r="H73" s="5"/>
    </row>
    <row r="74" spans="2:8" x14ac:dyDescent="0.25">
      <c r="B74" s="58"/>
      <c r="C74" s="165"/>
      <c r="D74" s="67" t="s">
        <v>70</v>
      </c>
      <c r="E74" s="68">
        <f>'Données - Programmes agréés'!M131</f>
        <v>0</v>
      </c>
      <c r="F74" s="69">
        <f>'Données - Programmes agréés'!N131</f>
        <v>0</v>
      </c>
      <c r="G74" s="69">
        <f>'Données - Programmes agréés'!O131</f>
        <v>0</v>
      </c>
      <c r="H74" s="5"/>
    </row>
    <row r="75" spans="2:8" x14ac:dyDescent="0.25">
      <c r="B75" s="58"/>
      <c r="C75" s="176"/>
      <c r="D75" s="174" t="s">
        <v>19</v>
      </c>
      <c r="E75" s="71">
        <f>'Données - Programmes agréés'!M132</f>
        <v>0</v>
      </c>
      <c r="F75" s="72">
        <f>'Données - Programmes agréés'!N132</f>
        <v>0</v>
      </c>
      <c r="G75" s="72">
        <f>'Données - Programmes agréés'!O132</f>
        <v>0</v>
      </c>
      <c r="H75" s="5"/>
    </row>
    <row r="76" spans="2:8" x14ac:dyDescent="0.25">
      <c r="B76" s="58"/>
      <c r="C76" s="177" t="s">
        <v>0</v>
      </c>
      <c r="D76" s="73" t="s">
        <v>0</v>
      </c>
      <c r="E76" s="74">
        <f>SUBTOTAL(9,E66:E74)</f>
        <v>0</v>
      </c>
      <c r="F76" s="171">
        <f>SUBTOTAL(9,F66:F74)</f>
        <v>0</v>
      </c>
      <c r="G76" s="171">
        <f>SUBTOTAL(9,G66:G74)</f>
        <v>0</v>
      </c>
      <c r="H76" s="5"/>
    </row>
    <row r="77" spans="2:8" x14ac:dyDescent="0.25">
      <c r="B77" s="58"/>
      <c r="C77" s="166" t="s">
        <v>5</v>
      </c>
      <c r="D77" s="167"/>
      <c r="E77" s="88">
        <f>SUBTOTAL(9,E55:E76)</f>
        <v>0</v>
      </c>
      <c r="F77" s="89">
        <f>SUBTOTAL(9,F55:F76)</f>
        <v>0</v>
      </c>
      <c r="G77" s="89">
        <f>SUBTOTAL(9,G55:G76)</f>
        <v>0</v>
      </c>
      <c r="H77" s="5"/>
    </row>
    <row r="78" spans="2:8" x14ac:dyDescent="0.25">
      <c r="B78" s="59"/>
      <c r="C78" s="60"/>
      <c r="D78" s="60"/>
      <c r="E78" s="60"/>
      <c r="F78" s="60"/>
      <c r="G78" s="60"/>
      <c r="H78" s="7"/>
    </row>
    <row r="80" spans="2:8" x14ac:dyDescent="0.25">
      <c r="B80" s="91"/>
      <c r="C80" s="92"/>
      <c r="D80" s="92"/>
      <c r="E80" s="92"/>
      <c r="F80" s="92"/>
      <c r="G80" s="92"/>
      <c r="H80" s="12"/>
    </row>
    <row r="81" spans="2:8" x14ac:dyDescent="0.25">
      <c r="B81" s="93"/>
      <c r="C81" s="95" t="s">
        <v>23</v>
      </c>
      <c r="D81" s="96"/>
      <c r="E81" s="96"/>
      <c r="F81" s="96"/>
      <c r="G81" s="16"/>
      <c r="H81" s="13"/>
    </row>
    <row r="82" spans="2:8" x14ac:dyDescent="0.25">
      <c r="B82" s="93"/>
      <c r="C82" s="17" t="s">
        <v>66</v>
      </c>
      <c r="D82" s="97"/>
      <c r="E82" s="337"/>
      <c r="F82" s="337"/>
      <c r="G82" s="338"/>
      <c r="H82" s="13"/>
    </row>
    <row r="83" spans="2:8" x14ac:dyDescent="0.25">
      <c r="B83" s="93"/>
      <c r="C83" s="17" t="s">
        <v>67</v>
      </c>
      <c r="D83" s="97"/>
      <c r="E83" s="339"/>
      <c r="F83" s="339"/>
      <c r="G83" s="340"/>
      <c r="H83" s="13"/>
    </row>
    <row r="84" spans="2:8" x14ac:dyDescent="0.25">
      <c r="B84" s="93"/>
      <c r="C84" s="18"/>
      <c r="D84" s="19"/>
      <c r="E84" s="19"/>
      <c r="F84" s="19"/>
      <c r="G84" s="20"/>
      <c r="H84" s="13"/>
    </row>
    <row r="85" spans="2:8" x14ac:dyDescent="0.25">
      <c r="B85" s="94"/>
      <c r="C85" s="14"/>
      <c r="D85" s="14"/>
      <c r="E85" s="14"/>
      <c r="F85" s="14"/>
      <c r="G85" s="14"/>
      <c r="H85" s="15"/>
    </row>
  </sheetData>
  <sheetProtection algorithmName="SHA-512" hashValue="9ib41cpp49vVYHF2AZIcpp/Sf7C6O8/ujUILZgRw5CcYBcmOoSVOi1skc71Y5WbV5Lt/vfQj8Slz+SElvlKB/w==" saltValue="Pb2fVfl6aiothbfQtAkWzw==" spinCount="100000" sheet="1"/>
  <dataConsolidate link="1"/>
  <mergeCells count="17">
    <mergeCell ref="E82:G82"/>
    <mergeCell ref="E83:G83"/>
    <mergeCell ref="F26:G26"/>
    <mergeCell ref="F27:G27"/>
    <mergeCell ref="F28:G28"/>
    <mergeCell ref="F29:G29"/>
    <mergeCell ref="F18:G18"/>
    <mergeCell ref="F19:G19"/>
    <mergeCell ref="F7:G7"/>
    <mergeCell ref="F8:G8"/>
    <mergeCell ref="F21:G21"/>
    <mergeCell ref="F9:G9"/>
    <mergeCell ref="F10:G10"/>
    <mergeCell ref="F11:G11"/>
    <mergeCell ref="F12:G12"/>
    <mergeCell ref="F13:G13"/>
    <mergeCell ref="F20:G20"/>
  </mergeCells>
  <conditionalFormatting sqref="H26:H29 H18 H19:U21 H7:H13 O5:V5 N6:U18 N22:U29 P32:W32 O30:V31 A51:J51 A1:W3 A4:V4 A32:J32 A30:I31 A5:I5 A26:F29 A18:F19 A7:F13 A6:H6 A20:E21 A80:A85 Q39:V40 S41:X49 K40:O40 K50:O50 M41:Q49 D41:H42 B49:H49 P33:U38 A33:A50 A52:A68 I52:V59 I60:I68 A78:I79 A86:I98 J60:V90 I80:I85 A69:B77 H69:I77 G43:H48 Q50:V51 C43:C48 A22:H25 A14:H17">
    <cfRule type="expression" dxfId="54" priority="11">
      <formula>AND(CELL("protect",A1), Show_Locked = 1)</formula>
    </cfRule>
  </conditionalFormatting>
  <conditionalFormatting sqref="C33:G33 C38:G38 C34:F37 C52:G77">
    <cfRule type="expression" dxfId="53" priority="9">
      <formula>AND(CELL("protect",C33), Show_Locked = 1)</formula>
    </cfRule>
  </conditionalFormatting>
  <conditionalFormatting sqref="G34">
    <cfRule type="expression" dxfId="52" priority="6">
      <formula>AND(CELL("protect",G34), ConFmt = TRUE)</formula>
    </cfRule>
  </conditionalFormatting>
  <conditionalFormatting sqref="G36:G37">
    <cfRule type="expression" dxfId="51" priority="5">
      <formula>AND(CELL("protect",G36), ConFmt = TRUE)</formula>
    </cfRule>
  </conditionalFormatting>
  <conditionalFormatting sqref="F20:F21">
    <cfRule type="expression" dxfId="50" priority="4">
      <formula>AND(CELL("protect",F20), Show_Locked = 1)</formula>
    </cfRule>
  </conditionalFormatting>
  <conditionalFormatting sqref="C81:G81 C84:G84 C82:E83">
    <cfRule type="expression" dxfId="49" priority="2">
      <formula>AND(CELL("protect",C81), Show_Locked=1)</formula>
    </cfRule>
  </conditionalFormatting>
  <conditionalFormatting sqref="B43:B48 B41:C42">
    <cfRule type="expression" dxfId="48" priority="1">
      <formula>AND(CELL("protect",B41), Show_Locked = 1)</formula>
    </cfRule>
  </conditionalFormatting>
  <dataValidations count="6">
    <dataValidation type="list" allowBlank="1" showInputMessage="1" showErrorMessage="1" sqref="F10" xr:uid="{00000000-0002-0000-0100-000000000000}">
      <formula1>"Non-Profit Operation, For-Profit Operation, Directly Operated"</formula1>
    </dataValidation>
    <dataValidation type="whole" operator="greaterThanOrEqual" allowBlank="1" showInputMessage="1" showErrorMessage="1" errorTitle="Invalid Entry" error="Please enter whole numbers, zero or greater." sqref="F26:G29" xr:uid="{00000000-0002-0000-0100-000001000000}">
      <formula1>0</formula1>
    </dataValidation>
    <dataValidation type="whole" operator="greaterThanOrEqual" allowBlank="1" showInputMessage="1" showErrorMessage="1" sqref="F9:G9" xr:uid="{00000000-0002-0000-0100-000002000000}">
      <formula1>0</formula1>
    </dataValidation>
    <dataValidation type="whole" operator="greaterThanOrEqual" allowBlank="1" showInputMessage="1" showErrorMessage="1" errorTitle="Invalid Entry" error="Enter numbers only." sqref="F20:G20" xr:uid="{00000000-0002-0000-0100-000003000000}">
      <formula1>0</formula1>
    </dataValidation>
    <dataValidation type="custom" allowBlank="1" showInputMessage="1" showErrorMessage="1" errorTitle="Invalid Entry" error="Entry includes invalid characters.  Numbers only please." prompt="Please enter 10 digits only." sqref="F19:G19" xr:uid="{00000000-0002-0000-0100-000004000000}">
      <formula1>AND(ISNUMBER(F19),LEN(F19)=10)</formula1>
    </dataValidation>
    <dataValidation type="custom" allowBlank="1" showInputMessage="1" showErrorMessage="1" errorTitle="Invalid Entry" error="Please enter a valid email address." sqref="F21:G21" xr:uid="{00000000-0002-0000-0100-000005000000}">
      <formula1>ISNUMBER(MATCH("*@*.?*",F21,0))</formula1>
    </dataValidation>
  </dataValidations>
  <printOptions horizontalCentered="1"/>
  <pageMargins left="0.25" right="0.25" top="1.25" bottom="0.5" header="0.3" footer="0.3"/>
  <pageSetup paperSize="5" scale="64" fitToWidth="0" orientation="portrait" blackAndWhite="1" r:id="rId1"/>
  <headerFooter>
    <oddHeader>&amp;C&amp;G</oddHeader>
    <oddFooter>Page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tabColor theme="6" tint="0.39997558519241921"/>
    <pageSetUpPr fitToPage="1"/>
  </sheetPr>
  <dimension ref="A1:Q136"/>
  <sheetViews>
    <sheetView showGridLines="0" showRowColHeaders="0" zoomScaleNormal="100" zoomScaleSheetLayoutView="40" zoomScalePageLayoutView="25" workbookViewId="0">
      <selection activeCell="G44" sqref="G44"/>
    </sheetView>
  </sheetViews>
  <sheetFormatPr defaultColWidth="9.140625" defaultRowHeight="15" x14ac:dyDescent="0.25"/>
  <cols>
    <col min="1" max="1" width="4.7109375" style="98" customWidth="1"/>
    <col min="2" max="2" width="6.42578125" style="98" customWidth="1"/>
    <col min="3" max="3" width="18.7109375" style="98" customWidth="1"/>
    <col min="4" max="4" width="20.42578125" style="98" customWidth="1"/>
    <col min="5" max="5" width="29.28515625" style="98" bestFit="1" customWidth="1"/>
    <col min="6" max="6" width="18.28515625" style="98" bestFit="1" customWidth="1"/>
    <col min="7" max="7" width="10.5703125" style="98" customWidth="1"/>
    <col min="8" max="8" width="11.140625" style="98" customWidth="1"/>
    <col min="9" max="9" width="10.5703125" style="98" customWidth="1"/>
    <col min="10" max="10" width="11.7109375" style="98" customWidth="1"/>
    <col min="11" max="11" width="15.28515625" style="98" customWidth="1"/>
    <col min="12" max="12" width="19.7109375" style="98" customWidth="1"/>
    <col min="13" max="13" width="8.5703125" style="98" customWidth="1"/>
    <col min="14" max="14" width="12.140625" style="98" customWidth="1"/>
    <col min="15" max="15" width="12.28515625" style="98" customWidth="1"/>
    <col min="16" max="16" width="14.28515625" style="98" customWidth="1"/>
    <col min="17" max="16384" width="9.140625" style="98"/>
  </cols>
  <sheetData>
    <row r="1" spans="1:17" s="9" customFormat="1" ht="15.75" x14ac:dyDescent="0.25"/>
    <row r="2" spans="1:17" s="9" customFormat="1" ht="68.45" customHeight="1" x14ac:dyDescent="0.25">
      <c r="A2" s="8"/>
      <c r="B2" s="86"/>
      <c r="C2" s="86"/>
      <c r="D2" s="86"/>
      <c r="E2" s="86"/>
      <c r="F2" s="86"/>
      <c r="G2" s="86"/>
      <c r="H2" s="86"/>
      <c r="I2" s="86"/>
      <c r="J2" s="86"/>
      <c r="K2" s="86"/>
      <c r="L2" s="86"/>
      <c r="M2" s="86"/>
      <c r="N2" s="86"/>
      <c r="O2" s="86"/>
    </row>
    <row r="3" spans="1:17" s="11" customFormat="1" ht="18" customHeight="1" x14ac:dyDescent="0.25">
      <c r="A3" s="10"/>
      <c r="B3" s="85"/>
      <c r="C3" s="22"/>
      <c r="D3" s="22"/>
      <c r="E3" s="22"/>
      <c r="F3" s="22"/>
      <c r="G3" s="22"/>
      <c r="H3" s="22"/>
      <c r="I3" s="22"/>
      <c r="J3" s="22"/>
      <c r="K3" s="22"/>
      <c r="L3" s="22"/>
      <c r="M3" s="22"/>
      <c r="N3" s="22"/>
      <c r="O3" s="22"/>
    </row>
    <row r="4" spans="1:17" s="9" customFormat="1" ht="18.75" x14ac:dyDescent="0.25">
      <c r="A4" s="8"/>
      <c r="B4" s="87"/>
      <c r="C4" s="87"/>
      <c r="D4" s="87"/>
      <c r="E4" s="87"/>
      <c r="F4" s="87"/>
      <c r="G4" s="87"/>
      <c r="H4" s="87"/>
      <c r="I4" s="87"/>
      <c r="J4" s="87"/>
      <c r="K4" s="87"/>
      <c r="L4" s="87"/>
      <c r="M4" s="87"/>
      <c r="N4" s="87"/>
      <c r="O4" s="87"/>
    </row>
    <row r="5" spans="1:17" s="11" customFormat="1" ht="18" customHeight="1" x14ac:dyDescent="0.25">
      <c r="A5" s="10"/>
      <c r="B5" s="85"/>
      <c r="C5" s="22"/>
      <c r="D5" s="22"/>
      <c r="E5" s="22"/>
      <c r="F5" s="22"/>
      <c r="G5" s="22"/>
      <c r="H5" s="22"/>
      <c r="I5" s="22"/>
      <c r="J5" s="22"/>
      <c r="K5" s="22"/>
      <c r="L5" s="22"/>
      <c r="M5" s="22"/>
      <c r="N5" s="22"/>
      <c r="O5" s="22"/>
    </row>
    <row r="6" spans="1:17" s="11" customFormat="1" ht="22.5" customHeight="1" x14ac:dyDescent="0.25">
      <c r="A6" s="10"/>
      <c r="B6" s="22"/>
      <c r="C6" s="22"/>
      <c r="D6" s="22"/>
      <c r="E6" s="22"/>
      <c r="F6" s="22"/>
      <c r="G6" s="22"/>
      <c r="H6" s="22"/>
      <c r="I6" s="22"/>
      <c r="J6" s="22"/>
      <c r="K6" s="22"/>
      <c r="L6" s="22"/>
      <c r="M6" s="22"/>
      <c r="N6" s="22"/>
      <c r="O6" s="22"/>
    </row>
    <row r="7" spans="1:17" ht="39.75" customHeight="1" x14ac:dyDescent="0.25">
      <c r="A7" s="240"/>
      <c r="B7" s="241" t="s">
        <v>24</v>
      </c>
      <c r="C7" s="241"/>
      <c r="D7" s="241"/>
      <c r="E7" s="241"/>
      <c r="F7" s="241"/>
      <c r="G7" s="241"/>
      <c r="H7" s="241"/>
      <c r="I7" s="241"/>
      <c r="J7" s="241"/>
      <c r="K7" s="241"/>
      <c r="L7" s="241"/>
      <c r="M7" s="241"/>
      <c r="N7" s="241"/>
      <c r="O7" s="241"/>
      <c r="P7" s="241"/>
    </row>
    <row r="8" spans="1:17" ht="26.25" customHeight="1" x14ac:dyDescent="0.25">
      <c r="A8" s="240"/>
      <c r="B8" s="242" t="s">
        <v>93</v>
      </c>
      <c r="C8" s="242"/>
      <c r="D8" s="242"/>
      <c r="E8" s="242"/>
      <c r="F8" s="243"/>
      <c r="G8" s="329" t="s">
        <v>42</v>
      </c>
      <c r="H8" s="242"/>
      <c r="I8" s="242"/>
      <c r="J8" s="243"/>
      <c r="K8" s="244" t="s">
        <v>25</v>
      </c>
      <c r="L8" s="242"/>
      <c r="M8" s="242"/>
      <c r="N8" s="242"/>
      <c r="O8" s="242"/>
      <c r="P8" s="242"/>
    </row>
    <row r="9" spans="1:17" s="99" customFormat="1" ht="90" x14ac:dyDescent="0.25">
      <c r="A9" s="245"/>
      <c r="B9" s="77" t="s">
        <v>3</v>
      </c>
      <c r="C9" s="78" t="s">
        <v>94</v>
      </c>
      <c r="D9" s="78" t="s">
        <v>26</v>
      </c>
      <c r="E9" s="331" t="s">
        <v>27</v>
      </c>
      <c r="F9" s="78" t="s">
        <v>16</v>
      </c>
      <c r="G9" s="78" t="s">
        <v>28</v>
      </c>
      <c r="H9" s="78" t="s">
        <v>29</v>
      </c>
      <c r="I9" s="78" t="s">
        <v>30</v>
      </c>
      <c r="J9" s="78" t="s">
        <v>31</v>
      </c>
      <c r="K9" s="78" t="s">
        <v>32</v>
      </c>
      <c r="L9" s="78" t="s">
        <v>33</v>
      </c>
      <c r="M9" s="78" t="s">
        <v>95</v>
      </c>
      <c r="N9" s="78" t="s">
        <v>12</v>
      </c>
      <c r="O9" s="78" t="s">
        <v>34</v>
      </c>
      <c r="P9" s="78" t="s">
        <v>35</v>
      </c>
      <c r="Q9" s="121"/>
    </row>
    <row r="10" spans="1:17" x14ac:dyDescent="0.25">
      <c r="A10" s="240"/>
      <c r="B10" s="79">
        <v>1</v>
      </c>
      <c r="C10" s="80"/>
      <c r="D10" s="80"/>
      <c r="E10" s="80"/>
      <c r="F10" s="80"/>
      <c r="G10" s="81"/>
      <c r="H10" s="82"/>
      <c r="I10" s="82"/>
      <c r="J10" s="172"/>
      <c r="K10" s="312" t="str">
        <f>IF(  WEG_CB[[#This Row],[% du temps pour le poste admissible]] &gt;= 0.25,  IF(  WEG_CB[[#This Row],[Admissibilité du taux horaire]] &gt;= 2,  "Pleine",  IF(  WEG_CB[[#This Row],[Admissibilité du taux horaire]] &gt; 0,  "Partielle",  "Inadmissible"  )  ),  "Inadmissible")</f>
        <v>Inadmissible</v>
      </c>
      <c r="L10" s="313">
        <f xml:space="preserve">  MIN(  WEG_CB_Threshold  -  MIN(  WEG_CB[[#This Row],[Taux horaire de base]], WEG_CB_Threshold  ), 2 )</f>
        <v>0</v>
      </c>
      <c r="M10" s="314">
        <f xml:space="preserve">  WEG_CB[[#This Row],[Nombre d''heures travaillées par semaine]]  *  WEG_CB[[#This Row],[Semaines travaillées durant l''année]]  *  WEG_CB[[#This Row],[% du temps pour le poste admissible]]  /  FTE_Hrs</f>
        <v>0</v>
      </c>
      <c r="N1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 s="315">
        <f xml:space="preserve">  WEG_CB[[#This Row],[Composante salariale]]  *  17.5%</f>
        <v>0</v>
      </c>
      <c r="P10" s="315">
        <f xml:space="preserve">  WEG_CB[[#This Row],[Composante salariale]]  +  WEG_CB[[#This Row],[Composante des avantages sociaux obligatoires (17,5%)]]</f>
        <v>0</v>
      </c>
      <c r="Q10" s="246"/>
    </row>
    <row r="11" spans="1:17" x14ac:dyDescent="0.25">
      <c r="A11" s="240"/>
      <c r="B11" s="83">
        <v>2</v>
      </c>
      <c r="C11" s="80"/>
      <c r="D11" s="80"/>
      <c r="E11" s="80"/>
      <c r="F11" s="80"/>
      <c r="G11" s="81"/>
      <c r="H11" s="82"/>
      <c r="I11" s="82"/>
      <c r="J11" s="172"/>
      <c r="K11" s="316" t="str">
        <f>IF(  WEG_CB[[#This Row],[% du temps pour le poste admissible]] &gt;= 0.25,  IF(  WEG_CB[[#This Row],[Admissibilité du taux horaire]] &gt;= 2,  "Pleine",  IF(  WEG_CB[[#This Row],[Admissibilité du taux horaire]] &gt; 0,  "Partielle",  "Inadmissible"  )  ),  "Inadmissible")</f>
        <v>Inadmissible</v>
      </c>
      <c r="L11" s="317">
        <f xml:space="preserve">  MIN(  WEG_CB_Threshold  -  MIN(  WEG_CB[[#This Row],[Taux horaire de base]], WEG_CB_Threshold  ), 2 )</f>
        <v>0</v>
      </c>
      <c r="M11" s="318">
        <f xml:space="preserve">  WEG_CB[[#This Row],[Nombre d''heures travaillées par semaine]]  *  WEG_CB[[#This Row],[Semaines travaillées durant l''année]]  *  WEG_CB[[#This Row],[% du temps pour le poste admissible]]  /  FTE_Hrs</f>
        <v>0</v>
      </c>
      <c r="N1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1" s="319">
        <f xml:space="preserve">  WEG_CB[[#This Row],[Composante salariale]]  *  17.5%</f>
        <v>0</v>
      </c>
      <c r="P11" s="319">
        <f xml:space="preserve">  WEG_CB[[#This Row],[Composante salariale]]  +  WEG_CB[[#This Row],[Composante des avantages sociaux obligatoires (17,5%)]]</f>
        <v>0</v>
      </c>
      <c r="Q11" s="246"/>
    </row>
    <row r="12" spans="1:17" x14ac:dyDescent="0.25">
      <c r="A12" s="240"/>
      <c r="B12" s="79">
        <v>3</v>
      </c>
      <c r="C12" s="80"/>
      <c r="D12" s="80"/>
      <c r="E12" s="80"/>
      <c r="F12" s="80"/>
      <c r="G12" s="81"/>
      <c r="H12" s="82"/>
      <c r="I12" s="82"/>
      <c r="J12" s="172"/>
      <c r="K12" s="312" t="str">
        <f>IF(  WEG_CB[[#This Row],[% du temps pour le poste admissible]] &gt;= 0.25,  IF(  WEG_CB[[#This Row],[Admissibilité du taux horaire]] &gt;= 2,  "Pleine",  IF(  WEG_CB[[#This Row],[Admissibilité du taux horaire]] &gt; 0,  "Partielle",  "Inadmissible"  )  ),  "Inadmissible")</f>
        <v>Inadmissible</v>
      </c>
      <c r="L12" s="313">
        <f xml:space="preserve">  MIN(  WEG_CB_Threshold  -  MIN(  WEG_CB[[#This Row],[Taux horaire de base]], WEG_CB_Threshold  ), 2 )</f>
        <v>0</v>
      </c>
      <c r="M12" s="314">
        <f xml:space="preserve">  WEG_CB[[#This Row],[Nombre d''heures travaillées par semaine]]  *  WEG_CB[[#This Row],[Semaines travaillées durant l''année]]  *  WEG_CB[[#This Row],[% du temps pour le poste admissible]]  /  FTE_Hrs</f>
        <v>0</v>
      </c>
      <c r="N1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2" s="315">
        <f xml:space="preserve">  WEG_CB[[#This Row],[Composante salariale]]  *  17.5%</f>
        <v>0</v>
      </c>
      <c r="P12" s="315">
        <f xml:space="preserve">  WEG_CB[[#This Row],[Composante salariale]]  +  WEG_CB[[#This Row],[Composante des avantages sociaux obligatoires (17,5%)]]</f>
        <v>0</v>
      </c>
      <c r="Q12" s="246"/>
    </row>
    <row r="13" spans="1:17" x14ac:dyDescent="0.25">
      <c r="A13" s="240"/>
      <c r="B13" s="83">
        <v>4</v>
      </c>
      <c r="C13" s="80"/>
      <c r="D13" s="80"/>
      <c r="E13" s="80"/>
      <c r="F13" s="80"/>
      <c r="G13" s="81"/>
      <c r="H13" s="82"/>
      <c r="I13" s="82"/>
      <c r="J13" s="172"/>
      <c r="K13" s="316" t="str">
        <f>IF(  WEG_CB[[#This Row],[% du temps pour le poste admissible]] &gt;= 0.25,  IF(  WEG_CB[[#This Row],[Admissibilité du taux horaire]] &gt;= 2,  "Pleine",  IF(  WEG_CB[[#This Row],[Admissibilité du taux horaire]] &gt; 0,  "Partielle",  "Inadmissible"  )  ),  "Inadmissible")</f>
        <v>Inadmissible</v>
      </c>
      <c r="L13" s="317">
        <f xml:space="preserve">  MIN(  WEG_CB_Threshold  -  MIN(  WEG_CB[[#This Row],[Taux horaire de base]], WEG_CB_Threshold  ), 2 )</f>
        <v>0</v>
      </c>
      <c r="M13" s="318">
        <f xml:space="preserve">  WEG_CB[[#This Row],[Nombre d''heures travaillées par semaine]]  *  WEG_CB[[#This Row],[Semaines travaillées durant l''année]]  *  WEG_CB[[#This Row],[% du temps pour le poste admissible]]  /  FTE_Hrs</f>
        <v>0</v>
      </c>
      <c r="N1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3" s="319">
        <f xml:space="preserve">  WEG_CB[[#This Row],[Composante salariale]]  *  17.5%</f>
        <v>0</v>
      </c>
      <c r="P13" s="319">
        <f xml:space="preserve">  WEG_CB[[#This Row],[Composante salariale]]  +  WEG_CB[[#This Row],[Composante des avantages sociaux obligatoires (17,5%)]]</f>
        <v>0</v>
      </c>
      <c r="Q13" s="246"/>
    </row>
    <row r="14" spans="1:17" x14ac:dyDescent="0.25">
      <c r="A14" s="240"/>
      <c r="B14" s="79">
        <v>5</v>
      </c>
      <c r="C14" s="80"/>
      <c r="D14" s="80"/>
      <c r="E14" s="80"/>
      <c r="F14" s="80"/>
      <c r="G14" s="81"/>
      <c r="H14" s="82"/>
      <c r="I14" s="82"/>
      <c r="J14" s="172"/>
      <c r="K14" s="312" t="str">
        <f>IF(  WEG_CB[[#This Row],[% du temps pour le poste admissible]] &gt;= 0.25,  IF(  WEG_CB[[#This Row],[Admissibilité du taux horaire]] &gt;= 2,  "Pleine",  IF(  WEG_CB[[#This Row],[Admissibilité du taux horaire]] &gt; 0,  "Partielle",  "Inadmissible"  )  ),  "Inadmissible")</f>
        <v>Inadmissible</v>
      </c>
      <c r="L14" s="313">
        <f xml:space="preserve">  MIN(  WEG_CB_Threshold  -  MIN(  WEG_CB[[#This Row],[Taux horaire de base]], WEG_CB_Threshold  ), 2 )</f>
        <v>0</v>
      </c>
      <c r="M14" s="314">
        <f xml:space="preserve">  WEG_CB[[#This Row],[Nombre d''heures travaillées par semaine]]  *  WEG_CB[[#This Row],[Semaines travaillées durant l''année]]  *  WEG_CB[[#This Row],[% du temps pour le poste admissible]]  /  FTE_Hrs</f>
        <v>0</v>
      </c>
      <c r="N1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4" s="315">
        <f xml:space="preserve">  WEG_CB[[#This Row],[Composante salariale]]  *  17.5%</f>
        <v>0</v>
      </c>
      <c r="P14" s="315">
        <f xml:space="preserve">  WEG_CB[[#This Row],[Composante salariale]]  +  WEG_CB[[#This Row],[Composante des avantages sociaux obligatoires (17,5%)]]</f>
        <v>0</v>
      </c>
      <c r="Q14" s="246"/>
    </row>
    <row r="15" spans="1:17" x14ac:dyDescent="0.25">
      <c r="A15" s="240"/>
      <c r="B15" s="83">
        <v>6</v>
      </c>
      <c r="C15" s="80"/>
      <c r="D15" s="80"/>
      <c r="E15" s="80"/>
      <c r="F15" s="80"/>
      <c r="G15" s="81"/>
      <c r="H15" s="82"/>
      <c r="I15" s="82"/>
      <c r="J15" s="172"/>
      <c r="K15" s="316" t="str">
        <f>IF(  WEG_CB[[#This Row],[% du temps pour le poste admissible]] &gt;= 0.25,  IF(  WEG_CB[[#This Row],[Admissibilité du taux horaire]] &gt;= 2,  "Pleine",  IF(  WEG_CB[[#This Row],[Admissibilité du taux horaire]] &gt; 0,  "Partielle",  "Inadmissible"  )  ),  "Inadmissible")</f>
        <v>Inadmissible</v>
      </c>
      <c r="L15" s="317">
        <f xml:space="preserve">  MIN(  WEG_CB_Threshold  -  MIN(  WEG_CB[[#This Row],[Taux horaire de base]], WEG_CB_Threshold  ), 2 )</f>
        <v>0</v>
      </c>
      <c r="M15" s="318">
        <f xml:space="preserve">  WEG_CB[[#This Row],[Nombre d''heures travaillées par semaine]]  *  WEG_CB[[#This Row],[Semaines travaillées durant l''année]]  *  WEG_CB[[#This Row],[% du temps pour le poste admissible]]  /  FTE_Hrs</f>
        <v>0</v>
      </c>
      <c r="N1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5" s="319">
        <f xml:space="preserve">  WEG_CB[[#This Row],[Composante salariale]]  *  17.5%</f>
        <v>0</v>
      </c>
      <c r="P15" s="319">
        <f xml:space="preserve">  WEG_CB[[#This Row],[Composante salariale]]  +  WEG_CB[[#This Row],[Composante des avantages sociaux obligatoires (17,5%)]]</f>
        <v>0</v>
      </c>
      <c r="Q15" s="246"/>
    </row>
    <row r="16" spans="1:17" x14ac:dyDescent="0.25">
      <c r="A16" s="240"/>
      <c r="B16" s="79">
        <v>7</v>
      </c>
      <c r="C16" s="80"/>
      <c r="D16" s="80"/>
      <c r="E16" s="80"/>
      <c r="F16" s="80"/>
      <c r="G16" s="81"/>
      <c r="H16" s="82"/>
      <c r="I16" s="82"/>
      <c r="J16" s="172"/>
      <c r="K16" s="312" t="str">
        <f>IF(  WEG_CB[[#This Row],[% du temps pour le poste admissible]] &gt;= 0.25,  IF(  WEG_CB[[#This Row],[Admissibilité du taux horaire]] &gt;= 2,  "Pleine",  IF(  WEG_CB[[#This Row],[Admissibilité du taux horaire]] &gt; 0,  "Partielle",  "Inadmissible"  )  ),  "Inadmissible")</f>
        <v>Inadmissible</v>
      </c>
      <c r="L16" s="313">
        <f xml:space="preserve">  MIN(  WEG_CB_Threshold  -  MIN(  WEG_CB[[#This Row],[Taux horaire de base]], WEG_CB_Threshold  ), 2 )</f>
        <v>0</v>
      </c>
      <c r="M16" s="314">
        <f xml:space="preserve">  WEG_CB[[#This Row],[Nombre d''heures travaillées par semaine]]  *  WEG_CB[[#This Row],[Semaines travaillées durant l''année]]  *  WEG_CB[[#This Row],[% du temps pour le poste admissible]]  /  FTE_Hrs</f>
        <v>0</v>
      </c>
      <c r="N1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6" s="315">
        <f xml:space="preserve">  WEG_CB[[#This Row],[Composante salariale]]  *  17.5%</f>
        <v>0</v>
      </c>
      <c r="P16" s="315">
        <f xml:space="preserve">  WEG_CB[[#This Row],[Composante salariale]]  +  WEG_CB[[#This Row],[Composante des avantages sociaux obligatoires (17,5%)]]</f>
        <v>0</v>
      </c>
      <c r="Q16" s="246"/>
    </row>
    <row r="17" spans="1:17" x14ac:dyDescent="0.25">
      <c r="A17" s="240"/>
      <c r="B17" s="83">
        <v>8</v>
      </c>
      <c r="C17" s="80"/>
      <c r="D17" s="80"/>
      <c r="E17" s="80"/>
      <c r="F17" s="80"/>
      <c r="G17" s="81"/>
      <c r="H17" s="82"/>
      <c r="I17" s="82"/>
      <c r="J17" s="172"/>
      <c r="K17" s="316" t="str">
        <f>IF(  WEG_CB[[#This Row],[% du temps pour le poste admissible]] &gt;= 0.25,  IF(  WEG_CB[[#This Row],[Admissibilité du taux horaire]] &gt;= 2,  "Pleine",  IF(  WEG_CB[[#This Row],[Admissibilité du taux horaire]] &gt; 0,  "Partielle",  "Inadmissible"  )  ),  "Inadmissible")</f>
        <v>Inadmissible</v>
      </c>
      <c r="L17" s="317">
        <f xml:space="preserve">  MIN(  WEG_CB_Threshold  -  MIN(  WEG_CB[[#This Row],[Taux horaire de base]], WEG_CB_Threshold  ), 2 )</f>
        <v>0</v>
      </c>
      <c r="M17" s="318">
        <f xml:space="preserve">  WEG_CB[[#This Row],[Nombre d''heures travaillées par semaine]]  *  WEG_CB[[#This Row],[Semaines travaillées durant l''année]]  *  WEG_CB[[#This Row],[% du temps pour le poste admissible]]  /  FTE_Hrs</f>
        <v>0</v>
      </c>
      <c r="N1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7" s="319">
        <f xml:space="preserve">  WEG_CB[[#This Row],[Composante salariale]]  *  17.5%</f>
        <v>0</v>
      </c>
      <c r="P17" s="319">
        <f xml:space="preserve">  WEG_CB[[#This Row],[Composante salariale]]  +  WEG_CB[[#This Row],[Composante des avantages sociaux obligatoires (17,5%)]]</f>
        <v>0</v>
      </c>
      <c r="Q17" s="246"/>
    </row>
    <row r="18" spans="1:17" x14ac:dyDescent="0.25">
      <c r="A18" s="240"/>
      <c r="B18" s="79">
        <v>9</v>
      </c>
      <c r="C18" s="80"/>
      <c r="D18" s="80"/>
      <c r="E18" s="80"/>
      <c r="F18" s="80"/>
      <c r="G18" s="81"/>
      <c r="H18" s="82"/>
      <c r="I18" s="82"/>
      <c r="J18" s="172"/>
      <c r="K18" s="312" t="str">
        <f>IF(  WEG_CB[[#This Row],[% du temps pour le poste admissible]] &gt;= 0.25,  IF(  WEG_CB[[#This Row],[Admissibilité du taux horaire]] &gt;= 2,  "Pleine",  IF(  WEG_CB[[#This Row],[Admissibilité du taux horaire]] &gt; 0,  "Partielle",  "Inadmissible"  )  ),  "Inadmissible")</f>
        <v>Inadmissible</v>
      </c>
      <c r="L18" s="313">
        <f xml:space="preserve">  MIN(  WEG_CB_Threshold  -  MIN(  WEG_CB[[#This Row],[Taux horaire de base]], WEG_CB_Threshold  ), 2 )</f>
        <v>0</v>
      </c>
      <c r="M18" s="314">
        <f xml:space="preserve">  WEG_CB[[#This Row],[Nombre d''heures travaillées par semaine]]  *  WEG_CB[[#This Row],[Semaines travaillées durant l''année]]  *  WEG_CB[[#This Row],[% du temps pour le poste admissible]]  /  FTE_Hrs</f>
        <v>0</v>
      </c>
      <c r="N1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8" s="315">
        <f xml:space="preserve">  WEG_CB[[#This Row],[Composante salariale]]  *  17.5%</f>
        <v>0</v>
      </c>
      <c r="P18" s="315">
        <f xml:space="preserve">  WEG_CB[[#This Row],[Composante salariale]]  +  WEG_CB[[#This Row],[Composante des avantages sociaux obligatoires (17,5%)]]</f>
        <v>0</v>
      </c>
      <c r="Q18" s="246"/>
    </row>
    <row r="19" spans="1:17" x14ac:dyDescent="0.25">
      <c r="A19" s="240"/>
      <c r="B19" s="83">
        <v>10</v>
      </c>
      <c r="C19" s="80"/>
      <c r="D19" s="80"/>
      <c r="E19" s="80"/>
      <c r="F19" s="80"/>
      <c r="G19" s="81"/>
      <c r="H19" s="82"/>
      <c r="I19" s="82"/>
      <c r="J19" s="172"/>
      <c r="K19" s="316" t="str">
        <f>IF(  WEG_CB[[#This Row],[% du temps pour le poste admissible]] &gt;= 0.25,  IF(  WEG_CB[[#This Row],[Admissibilité du taux horaire]] &gt;= 2,  "Pleine",  IF(  WEG_CB[[#This Row],[Admissibilité du taux horaire]] &gt; 0,  "Partielle",  "Inadmissible"  )  ),  "Inadmissible")</f>
        <v>Inadmissible</v>
      </c>
      <c r="L19" s="317">
        <f xml:space="preserve">  MIN(  WEG_CB_Threshold  -  MIN(  WEG_CB[[#This Row],[Taux horaire de base]], WEG_CB_Threshold  ), 2 )</f>
        <v>0</v>
      </c>
      <c r="M19" s="318">
        <f xml:space="preserve">  WEG_CB[[#This Row],[Nombre d''heures travaillées par semaine]]  *  WEG_CB[[#This Row],[Semaines travaillées durant l''année]]  *  WEG_CB[[#This Row],[% du temps pour le poste admissible]]  /  FTE_Hrs</f>
        <v>0</v>
      </c>
      <c r="N1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9" s="319">
        <f xml:space="preserve">  WEG_CB[[#This Row],[Composante salariale]]  *  17.5%</f>
        <v>0</v>
      </c>
      <c r="P19" s="319">
        <f xml:space="preserve">  WEG_CB[[#This Row],[Composante salariale]]  +  WEG_CB[[#This Row],[Composante des avantages sociaux obligatoires (17,5%)]]</f>
        <v>0</v>
      </c>
      <c r="Q19" s="246"/>
    </row>
    <row r="20" spans="1:17" x14ac:dyDescent="0.25">
      <c r="A20" s="240"/>
      <c r="B20" s="79">
        <v>11</v>
      </c>
      <c r="C20" s="80"/>
      <c r="D20" s="80"/>
      <c r="E20" s="80"/>
      <c r="F20" s="80"/>
      <c r="G20" s="81"/>
      <c r="H20" s="82"/>
      <c r="I20" s="82"/>
      <c r="J20" s="172"/>
      <c r="K20" s="312" t="str">
        <f>IF(  WEG_CB[[#This Row],[% du temps pour le poste admissible]] &gt;= 0.25,  IF(  WEG_CB[[#This Row],[Admissibilité du taux horaire]] &gt;= 2,  "Pleine",  IF(  WEG_CB[[#This Row],[Admissibilité du taux horaire]] &gt; 0,  "Partielle",  "Inadmissible"  )  ),  "Inadmissible")</f>
        <v>Inadmissible</v>
      </c>
      <c r="L20" s="313">
        <f xml:space="preserve">  MIN(  WEG_CB_Threshold  -  MIN(  WEG_CB[[#This Row],[Taux horaire de base]], WEG_CB_Threshold  ), 2 )</f>
        <v>0</v>
      </c>
      <c r="M20" s="314">
        <f xml:space="preserve">  WEG_CB[[#This Row],[Nombre d''heures travaillées par semaine]]  *  WEG_CB[[#This Row],[Semaines travaillées durant l''année]]  *  WEG_CB[[#This Row],[% du temps pour le poste admissible]]  /  FTE_Hrs</f>
        <v>0</v>
      </c>
      <c r="N2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0" s="315">
        <f xml:space="preserve">  WEG_CB[[#This Row],[Composante salariale]]  *  17.5%</f>
        <v>0</v>
      </c>
      <c r="P20" s="315">
        <f xml:space="preserve">  WEG_CB[[#This Row],[Composante salariale]]  +  WEG_CB[[#This Row],[Composante des avantages sociaux obligatoires (17,5%)]]</f>
        <v>0</v>
      </c>
      <c r="Q20" s="246"/>
    </row>
    <row r="21" spans="1:17" x14ac:dyDescent="0.25">
      <c r="A21" s="240"/>
      <c r="B21" s="83">
        <v>12</v>
      </c>
      <c r="C21" s="80"/>
      <c r="D21" s="80"/>
      <c r="E21" s="80"/>
      <c r="F21" s="80"/>
      <c r="G21" s="81"/>
      <c r="H21" s="82"/>
      <c r="I21" s="82"/>
      <c r="J21" s="172"/>
      <c r="K21" s="316" t="str">
        <f>IF(  WEG_CB[[#This Row],[% du temps pour le poste admissible]] &gt;= 0.25,  IF(  WEG_CB[[#This Row],[Admissibilité du taux horaire]] &gt;= 2,  "Pleine",  IF(  WEG_CB[[#This Row],[Admissibilité du taux horaire]] &gt; 0,  "Partielle",  "Inadmissible"  )  ),  "Inadmissible")</f>
        <v>Inadmissible</v>
      </c>
      <c r="L21" s="317">
        <f xml:space="preserve">  MIN(  WEG_CB_Threshold  -  MIN(  WEG_CB[[#This Row],[Taux horaire de base]], WEG_CB_Threshold  ), 2 )</f>
        <v>0</v>
      </c>
      <c r="M21" s="318">
        <f xml:space="preserve">  WEG_CB[[#This Row],[Nombre d''heures travaillées par semaine]]  *  WEG_CB[[#This Row],[Semaines travaillées durant l''année]]  *  WEG_CB[[#This Row],[% du temps pour le poste admissible]]  /  FTE_Hrs</f>
        <v>0</v>
      </c>
      <c r="N2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1" s="319">
        <f xml:space="preserve">  WEG_CB[[#This Row],[Composante salariale]]  *  17.5%</f>
        <v>0</v>
      </c>
      <c r="P21" s="319">
        <f xml:space="preserve">  WEG_CB[[#This Row],[Composante salariale]]  +  WEG_CB[[#This Row],[Composante des avantages sociaux obligatoires (17,5%)]]</f>
        <v>0</v>
      </c>
      <c r="Q21" s="246"/>
    </row>
    <row r="22" spans="1:17" x14ac:dyDescent="0.25">
      <c r="A22" s="240"/>
      <c r="B22" s="79">
        <v>13</v>
      </c>
      <c r="C22" s="80"/>
      <c r="D22" s="80"/>
      <c r="E22" s="80"/>
      <c r="F22" s="80"/>
      <c r="G22" s="81"/>
      <c r="H22" s="82"/>
      <c r="I22" s="82"/>
      <c r="J22" s="172"/>
      <c r="K22" s="312" t="str">
        <f>IF(  WEG_CB[[#This Row],[% du temps pour le poste admissible]] &gt;= 0.25,  IF(  WEG_CB[[#This Row],[Admissibilité du taux horaire]] &gt;= 2,  "Pleine",  IF(  WEG_CB[[#This Row],[Admissibilité du taux horaire]] &gt; 0,  "Partielle",  "Inadmissible"  )  ),  "Inadmissible")</f>
        <v>Inadmissible</v>
      </c>
      <c r="L22" s="313">
        <f xml:space="preserve">  MIN(  WEG_CB_Threshold  -  MIN(  WEG_CB[[#This Row],[Taux horaire de base]], WEG_CB_Threshold  ), 2 )</f>
        <v>0</v>
      </c>
      <c r="M22" s="314">
        <f xml:space="preserve">  WEG_CB[[#This Row],[Nombre d''heures travaillées par semaine]]  *  WEG_CB[[#This Row],[Semaines travaillées durant l''année]]  *  WEG_CB[[#This Row],[% du temps pour le poste admissible]]  /  FTE_Hrs</f>
        <v>0</v>
      </c>
      <c r="N2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2" s="315">
        <f xml:space="preserve">  WEG_CB[[#This Row],[Composante salariale]]  *  17.5%</f>
        <v>0</v>
      </c>
      <c r="P22" s="315">
        <f xml:space="preserve">  WEG_CB[[#This Row],[Composante salariale]]  +  WEG_CB[[#This Row],[Composante des avantages sociaux obligatoires (17,5%)]]</f>
        <v>0</v>
      </c>
      <c r="Q22" s="246"/>
    </row>
    <row r="23" spans="1:17" x14ac:dyDescent="0.25">
      <c r="A23" s="240"/>
      <c r="B23" s="83">
        <v>14</v>
      </c>
      <c r="C23" s="80"/>
      <c r="D23" s="80"/>
      <c r="E23" s="80"/>
      <c r="F23" s="80"/>
      <c r="G23" s="81"/>
      <c r="H23" s="82"/>
      <c r="I23" s="82"/>
      <c r="J23" s="172"/>
      <c r="K23" s="316" t="str">
        <f>IF(  WEG_CB[[#This Row],[% du temps pour le poste admissible]] &gt;= 0.25,  IF(  WEG_CB[[#This Row],[Admissibilité du taux horaire]] &gt;= 2,  "Pleine",  IF(  WEG_CB[[#This Row],[Admissibilité du taux horaire]] &gt; 0,  "Partielle",  "Inadmissible"  )  ),  "Inadmissible")</f>
        <v>Inadmissible</v>
      </c>
      <c r="L23" s="317">
        <f xml:space="preserve">  MIN(  WEG_CB_Threshold  -  MIN(  WEG_CB[[#This Row],[Taux horaire de base]], WEG_CB_Threshold  ), 2 )</f>
        <v>0</v>
      </c>
      <c r="M23" s="318">
        <f xml:space="preserve">  WEG_CB[[#This Row],[Nombre d''heures travaillées par semaine]]  *  WEG_CB[[#This Row],[Semaines travaillées durant l''année]]  *  WEG_CB[[#This Row],[% du temps pour le poste admissible]]  /  FTE_Hrs</f>
        <v>0</v>
      </c>
      <c r="N2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3" s="319">
        <f xml:space="preserve">  WEG_CB[[#This Row],[Composante salariale]]  *  17.5%</f>
        <v>0</v>
      </c>
      <c r="P23" s="319">
        <f xml:space="preserve">  WEG_CB[[#This Row],[Composante salariale]]  +  WEG_CB[[#This Row],[Composante des avantages sociaux obligatoires (17,5%)]]</f>
        <v>0</v>
      </c>
      <c r="Q23" s="246"/>
    </row>
    <row r="24" spans="1:17" x14ac:dyDescent="0.25">
      <c r="A24" s="240"/>
      <c r="B24" s="79">
        <v>15</v>
      </c>
      <c r="C24" s="80"/>
      <c r="D24" s="80"/>
      <c r="E24" s="80"/>
      <c r="F24" s="80"/>
      <c r="G24" s="81"/>
      <c r="H24" s="82"/>
      <c r="I24" s="82"/>
      <c r="J24" s="172"/>
      <c r="K24" s="312" t="str">
        <f>IF(  WEG_CB[[#This Row],[% du temps pour le poste admissible]] &gt;= 0.25,  IF(  WEG_CB[[#This Row],[Admissibilité du taux horaire]] &gt;= 2,  "Pleine",  IF(  WEG_CB[[#This Row],[Admissibilité du taux horaire]] &gt; 0,  "Partielle",  "Inadmissible"  )  ),  "Inadmissible")</f>
        <v>Inadmissible</v>
      </c>
      <c r="L24" s="313">
        <f xml:space="preserve">  MIN(  WEG_CB_Threshold  -  MIN(  WEG_CB[[#This Row],[Taux horaire de base]], WEG_CB_Threshold  ), 2 )</f>
        <v>0</v>
      </c>
      <c r="M24" s="314">
        <f xml:space="preserve">  WEG_CB[[#This Row],[Nombre d''heures travaillées par semaine]]  *  WEG_CB[[#This Row],[Semaines travaillées durant l''année]]  *  WEG_CB[[#This Row],[% du temps pour le poste admissible]]  /  FTE_Hrs</f>
        <v>0</v>
      </c>
      <c r="N2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4" s="315">
        <f xml:space="preserve">  WEG_CB[[#This Row],[Composante salariale]]  *  17.5%</f>
        <v>0</v>
      </c>
      <c r="P24" s="315">
        <f xml:space="preserve">  WEG_CB[[#This Row],[Composante salariale]]  +  WEG_CB[[#This Row],[Composante des avantages sociaux obligatoires (17,5%)]]</f>
        <v>0</v>
      </c>
      <c r="Q24" s="246"/>
    </row>
    <row r="25" spans="1:17" x14ac:dyDescent="0.25">
      <c r="A25" s="240"/>
      <c r="B25" s="83">
        <v>16</v>
      </c>
      <c r="C25" s="80"/>
      <c r="D25" s="80"/>
      <c r="E25" s="80"/>
      <c r="F25" s="80"/>
      <c r="G25" s="81"/>
      <c r="H25" s="82"/>
      <c r="I25" s="82"/>
      <c r="J25" s="172"/>
      <c r="K25" s="316" t="str">
        <f>IF(  WEG_CB[[#This Row],[% du temps pour le poste admissible]] &gt;= 0.25,  IF(  WEG_CB[[#This Row],[Admissibilité du taux horaire]] &gt;= 2,  "Pleine",  IF(  WEG_CB[[#This Row],[Admissibilité du taux horaire]] &gt; 0,  "Partielle",  "Inadmissible"  )  ),  "Inadmissible")</f>
        <v>Inadmissible</v>
      </c>
      <c r="L25" s="317">
        <f xml:space="preserve">  MIN(  WEG_CB_Threshold  -  MIN(  WEG_CB[[#This Row],[Taux horaire de base]], WEG_CB_Threshold  ), 2 )</f>
        <v>0</v>
      </c>
      <c r="M25" s="318">
        <f xml:space="preserve">  WEG_CB[[#This Row],[Nombre d''heures travaillées par semaine]]  *  WEG_CB[[#This Row],[Semaines travaillées durant l''année]]  *  WEG_CB[[#This Row],[% du temps pour le poste admissible]]  /  FTE_Hrs</f>
        <v>0</v>
      </c>
      <c r="N2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5" s="319">
        <f xml:space="preserve">  WEG_CB[[#This Row],[Composante salariale]]  *  17.5%</f>
        <v>0</v>
      </c>
      <c r="P25" s="319">
        <f xml:space="preserve">  WEG_CB[[#This Row],[Composante salariale]]  +  WEG_CB[[#This Row],[Composante des avantages sociaux obligatoires (17,5%)]]</f>
        <v>0</v>
      </c>
      <c r="Q25" s="246"/>
    </row>
    <row r="26" spans="1:17" x14ac:dyDescent="0.25">
      <c r="A26" s="240"/>
      <c r="B26" s="79">
        <v>17</v>
      </c>
      <c r="C26" s="80"/>
      <c r="D26" s="80"/>
      <c r="E26" s="80"/>
      <c r="F26" s="80"/>
      <c r="G26" s="81"/>
      <c r="H26" s="84"/>
      <c r="I26" s="84"/>
      <c r="J26" s="172"/>
      <c r="K26" s="312" t="str">
        <f>IF(  WEG_CB[[#This Row],[% du temps pour le poste admissible]] &gt;= 0.25,  IF(  WEG_CB[[#This Row],[Admissibilité du taux horaire]] &gt;= 2,  "Pleine",  IF(  WEG_CB[[#This Row],[Admissibilité du taux horaire]] &gt; 0,  "Partielle",  "Inadmissible"  )  ),  "Inadmissible")</f>
        <v>Inadmissible</v>
      </c>
      <c r="L26" s="313">
        <f xml:space="preserve">  MIN(  WEG_CB_Threshold  -  MIN(  WEG_CB[[#This Row],[Taux horaire de base]], WEG_CB_Threshold  ), 2 )</f>
        <v>0</v>
      </c>
      <c r="M26" s="314">
        <f xml:space="preserve">  WEG_CB[[#This Row],[Nombre d''heures travaillées par semaine]]  *  WEG_CB[[#This Row],[Semaines travaillées durant l''année]]  *  WEG_CB[[#This Row],[% du temps pour le poste admissible]]  /  FTE_Hrs</f>
        <v>0</v>
      </c>
      <c r="N2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6" s="315">
        <f xml:space="preserve">  WEG_CB[[#This Row],[Composante salariale]]  *  17.5%</f>
        <v>0</v>
      </c>
      <c r="P26" s="315">
        <f xml:space="preserve">  WEG_CB[[#This Row],[Composante salariale]]  +  WEG_CB[[#This Row],[Composante des avantages sociaux obligatoires (17,5%)]]</f>
        <v>0</v>
      </c>
      <c r="Q26" s="246"/>
    </row>
    <row r="27" spans="1:17" x14ac:dyDescent="0.25">
      <c r="A27" s="240"/>
      <c r="B27" s="83">
        <v>18</v>
      </c>
      <c r="C27" s="80"/>
      <c r="D27" s="80"/>
      <c r="E27" s="80"/>
      <c r="F27" s="80"/>
      <c r="G27" s="81"/>
      <c r="H27" s="84"/>
      <c r="I27" s="84"/>
      <c r="J27" s="172"/>
      <c r="K27" s="316" t="str">
        <f>IF(  WEG_CB[[#This Row],[% du temps pour le poste admissible]] &gt;= 0.25,  IF(  WEG_CB[[#This Row],[Admissibilité du taux horaire]] &gt;= 2,  "Pleine",  IF(  WEG_CB[[#This Row],[Admissibilité du taux horaire]] &gt; 0,  "Partielle",  "Inadmissible"  )  ),  "Inadmissible")</f>
        <v>Inadmissible</v>
      </c>
      <c r="L27" s="317">
        <f xml:space="preserve">  MIN(  WEG_CB_Threshold  -  MIN(  WEG_CB[[#This Row],[Taux horaire de base]], WEG_CB_Threshold  ), 2 )</f>
        <v>0</v>
      </c>
      <c r="M27" s="318">
        <f xml:space="preserve">  WEG_CB[[#This Row],[Nombre d''heures travaillées par semaine]]  *  WEG_CB[[#This Row],[Semaines travaillées durant l''année]]  *  WEG_CB[[#This Row],[% du temps pour le poste admissible]]  /  FTE_Hrs</f>
        <v>0</v>
      </c>
      <c r="N2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7" s="319">
        <f xml:space="preserve">  WEG_CB[[#This Row],[Composante salariale]]  *  17.5%</f>
        <v>0</v>
      </c>
      <c r="P27" s="319">
        <f xml:space="preserve">  WEG_CB[[#This Row],[Composante salariale]]  +  WEG_CB[[#This Row],[Composante des avantages sociaux obligatoires (17,5%)]]</f>
        <v>0</v>
      </c>
      <c r="Q27" s="246"/>
    </row>
    <row r="28" spans="1:17" x14ac:dyDescent="0.25">
      <c r="A28" s="240"/>
      <c r="B28" s="79">
        <v>19</v>
      </c>
      <c r="C28" s="80"/>
      <c r="D28" s="80"/>
      <c r="E28" s="80"/>
      <c r="F28" s="80"/>
      <c r="G28" s="81"/>
      <c r="H28" s="84"/>
      <c r="I28" s="84"/>
      <c r="J28" s="172"/>
      <c r="K28" s="312" t="str">
        <f>IF(  WEG_CB[[#This Row],[% du temps pour le poste admissible]] &gt;= 0.25,  IF(  WEG_CB[[#This Row],[Admissibilité du taux horaire]] &gt;= 2,  "Pleine",  IF(  WEG_CB[[#This Row],[Admissibilité du taux horaire]] &gt; 0,  "Partielle",  "Inadmissible"  )  ),  "Inadmissible")</f>
        <v>Inadmissible</v>
      </c>
      <c r="L28" s="313">
        <f xml:space="preserve">  MIN(  WEG_CB_Threshold  -  MIN(  WEG_CB[[#This Row],[Taux horaire de base]], WEG_CB_Threshold  ), 2 )</f>
        <v>0</v>
      </c>
      <c r="M28" s="314">
        <f xml:space="preserve">  WEG_CB[[#This Row],[Nombre d''heures travaillées par semaine]]  *  WEG_CB[[#This Row],[Semaines travaillées durant l''année]]  *  WEG_CB[[#This Row],[% du temps pour le poste admissible]]  /  FTE_Hrs</f>
        <v>0</v>
      </c>
      <c r="N2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8" s="315">
        <f xml:space="preserve">  WEG_CB[[#This Row],[Composante salariale]]  *  17.5%</f>
        <v>0</v>
      </c>
      <c r="P28" s="315">
        <f xml:space="preserve">  WEG_CB[[#This Row],[Composante salariale]]  +  WEG_CB[[#This Row],[Composante des avantages sociaux obligatoires (17,5%)]]</f>
        <v>0</v>
      </c>
      <c r="Q28" s="246"/>
    </row>
    <row r="29" spans="1:17" x14ac:dyDescent="0.25">
      <c r="A29" s="240"/>
      <c r="B29" s="83">
        <v>20</v>
      </c>
      <c r="C29" s="80"/>
      <c r="D29" s="80"/>
      <c r="E29" s="80"/>
      <c r="F29" s="80"/>
      <c r="G29" s="81"/>
      <c r="H29" s="84"/>
      <c r="I29" s="84"/>
      <c r="J29" s="172"/>
      <c r="K29" s="316" t="str">
        <f>IF(  WEG_CB[[#This Row],[% du temps pour le poste admissible]] &gt;= 0.25,  IF(  WEG_CB[[#This Row],[Admissibilité du taux horaire]] &gt;= 2,  "Pleine",  IF(  WEG_CB[[#This Row],[Admissibilité du taux horaire]] &gt; 0,  "Partielle",  "Inadmissible"  )  ),  "Inadmissible")</f>
        <v>Inadmissible</v>
      </c>
      <c r="L29" s="317">
        <f xml:space="preserve">  MIN(  WEG_CB_Threshold  -  MIN(  WEG_CB[[#This Row],[Taux horaire de base]], WEG_CB_Threshold  ), 2 )</f>
        <v>0</v>
      </c>
      <c r="M29" s="318">
        <f xml:space="preserve">  WEG_CB[[#This Row],[Nombre d''heures travaillées par semaine]]  *  WEG_CB[[#This Row],[Semaines travaillées durant l''année]]  *  WEG_CB[[#This Row],[% du temps pour le poste admissible]]  /  FTE_Hrs</f>
        <v>0</v>
      </c>
      <c r="N2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9" s="319">
        <f xml:space="preserve">  WEG_CB[[#This Row],[Composante salariale]]  *  17.5%</f>
        <v>0</v>
      </c>
      <c r="P29" s="319">
        <f xml:space="preserve">  WEG_CB[[#This Row],[Composante salariale]]  +  WEG_CB[[#This Row],[Composante des avantages sociaux obligatoires (17,5%)]]</f>
        <v>0</v>
      </c>
      <c r="Q29" s="246"/>
    </row>
    <row r="30" spans="1:17" x14ac:dyDescent="0.25">
      <c r="A30" s="240"/>
      <c r="B30" s="79">
        <v>21</v>
      </c>
      <c r="C30" s="80"/>
      <c r="D30" s="80"/>
      <c r="E30" s="80"/>
      <c r="F30" s="80"/>
      <c r="G30" s="81"/>
      <c r="H30" s="84"/>
      <c r="I30" s="84"/>
      <c r="J30" s="172"/>
      <c r="K30" s="312" t="str">
        <f>IF(  WEG_CB[[#This Row],[% du temps pour le poste admissible]] &gt;= 0.25,  IF(  WEG_CB[[#This Row],[Admissibilité du taux horaire]] &gt;= 2,  "Pleine",  IF(  WEG_CB[[#This Row],[Admissibilité du taux horaire]] &gt; 0,  "Partielle",  "Inadmissible"  )  ),  "Inadmissible")</f>
        <v>Inadmissible</v>
      </c>
      <c r="L30" s="313">
        <f xml:space="preserve">  MIN(  WEG_CB_Threshold  -  MIN(  WEG_CB[[#This Row],[Taux horaire de base]], WEG_CB_Threshold  ), 2 )</f>
        <v>0</v>
      </c>
      <c r="M30" s="314">
        <f xml:space="preserve">  WEG_CB[[#This Row],[Nombre d''heures travaillées par semaine]]  *  WEG_CB[[#This Row],[Semaines travaillées durant l''année]]  *  WEG_CB[[#This Row],[% du temps pour le poste admissible]]  /  FTE_Hrs</f>
        <v>0</v>
      </c>
      <c r="N3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0" s="315">
        <f xml:space="preserve">  WEG_CB[[#This Row],[Composante salariale]]  *  17.5%</f>
        <v>0</v>
      </c>
      <c r="P30" s="315">
        <f xml:space="preserve">  WEG_CB[[#This Row],[Composante salariale]]  +  WEG_CB[[#This Row],[Composante des avantages sociaux obligatoires (17,5%)]]</f>
        <v>0</v>
      </c>
      <c r="Q30" s="246"/>
    </row>
    <row r="31" spans="1:17" x14ac:dyDescent="0.25">
      <c r="A31" s="240"/>
      <c r="B31" s="83">
        <v>22</v>
      </c>
      <c r="C31" s="80"/>
      <c r="D31" s="80"/>
      <c r="E31" s="80"/>
      <c r="F31" s="80"/>
      <c r="G31" s="81"/>
      <c r="H31" s="84"/>
      <c r="I31" s="84"/>
      <c r="J31" s="172"/>
      <c r="K31" s="316" t="str">
        <f>IF(  WEG_CB[[#This Row],[% du temps pour le poste admissible]] &gt;= 0.25,  IF(  WEG_CB[[#This Row],[Admissibilité du taux horaire]] &gt;= 2,  "Pleine",  IF(  WEG_CB[[#This Row],[Admissibilité du taux horaire]] &gt; 0,  "Partielle",  "Inadmissible"  )  ),  "Inadmissible")</f>
        <v>Inadmissible</v>
      </c>
      <c r="L31" s="317">
        <f xml:space="preserve">  MIN(  WEG_CB_Threshold  -  MIN(  WEG_CB[[#This Row],[Taux horaire de base]], WEG_CB_Threshold  ), 2 )</f>
        <v>0</v>
      </c>
      <c r="M31" s="318">
        <f xml:space="preserve">  WEG_CB[[#This Row],[Nombre d''heures travaillées par semaine]]  *  WEG_CB[[#This Row],[Semaines travaillées durant l''année]]  *  WEG_CB[[#This Row],[% du temps pour le poste admissible]]  /  FTE_Hrs</f>
        <v>0</v>
      </c>
      <c r="N3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1" s="319">
        <f xml:space="preserve">  WEG_CB[[#This Row],[Composante salariale]]  *  17.5%</f>
        <v>0</v>
      </c>
      <c r="P31" s="319">
        <f xml:space="preserve">  WEG_CB[[#This Row],[Composante salariale]]  +  WEG_CB[[#This Row],[Composante des avantages sociaux obligatoires (17,5%)]]</f>
        <v>0</v>
      </c>
      <c r="Q31" s="246"/>
    </row>
    <row r="32" spans="1:17" x14ac:dyDescent="0.25">
      <c r="A32" s="240"/>
      <c r="B32" s="79">
        <v>23</v>
      </c>
      <c r="C32" s="80"/>
      <c r="D32" s="80"/>
      <c r="E32" s="80"/>
      <c r="F32" s="80"/>
      <c r="G32" s="81"/>
      <c r="H32" s="84"/>
      <c r="I32" s="84"/>
      <c r="J32" s="172"/>
      <c r="K32" s="312" t="str">
        <f>IF(  WEG_CB[[#This Row],[% du temps pour le poste admissible]] &gt;= 0.25,  IF(  WEG_CB[[#This Row],[Admissibilité du taux horaire]] &gt;= 2,  "Pleine",  IF(  WEG_CB[[#This Row],[Admissibilité du taux horaire]] &gt; 0,  "Partielle",  "Inadmissible"  )  ),  "Inadmissible")</f>
        <v>Inadmissible</v>
      </c>
      <c r="L32" s="313">
        <f xml:space="preserve">  MIN(  WEG_CB_Threshold  -  MIN(  WEG_CB[[#This Row],[Taux horaire de base]], WEG_CB_Threshold  ), 2 )</f>
        <v>0</v>
      </c>
      <c r="M32" s="314">
        <f xml:space="preserve">  WEG_CB[[#This Row],[Nombre d''heures travaillées par semaine]]  *  WEG_CB[[#This Row],[Semaines travaillées durant l''année]]  *  WEG_CB[[#This Row],[% du temps pour le poste admissible]]  /  FTE_Hrs</f>
        <v>0</v>
      </c>
      <c r="N3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2" s="315">
        <f xml:space="preserve">  WEG_CB[[#This Row],[Composante salariale]]  *  17.5%</f>
        <v>0</v>
      </c>
      <c r="P32" s="315">
        <f xml:space="preserve">  WEG_CB[[#This Row],[Composante salariale]]  +  WEG_CB[[#This Row],[Composante des avantages sociaux obligatoires (17,5%)]]</f>
        <v>0</v>
      </c>
      <c r="Q32" s="246"/>
    </row>
    <row r="33" spans="1:17" x14ac:dyDescent="0.25">
      <c r="A33" s="240"/>
      <c r="B33" s="83">
        <v>24</v>
      </c>
      <c r="C33" s="80"/>
      <c r="D33" s="80"/>
      <c r="E33" s="80"/>
      <c r="F33" s="80"/>
      <c r="G33" s="81"/>
      <c r="H33" s="84"/>
      <c r="I33" s="84"/>
      <c r="J33" s="172"/>
      <c r="K33" s="316" t="str">
        <f>IF(  WEG_CB[[#This Row],[% du temps pour le poste admissible]] &gt;= 0.25,  IF(  WEG_CB[[#This Row],[Admissibilité du taux horaire]] &gt;= 2,  "Pleine",  IF(  WEG_CB[[#This Row],[Admissibilité du taux horaire]] &gt; 0,  "Partielle",  "Inadmissible"  )  ),  "Inadmissible")</f>
        <v>Inadmissible</v>
      </c>
      <c r="L33" s="317">
        <f xml:space="preserve">  MIN(  WEG_CB_Threshold  -  MIN(  WEG_CB[[#This Row],[Taux horaire de base]], WEG_CB_Threshold  ), 2 )</f>
        <v>0</v>
      </c>
      <c r="M33" s="318">
        <f xml:space="preserve">  WEG_CB[[#This Row],[Nombre d''heures travaillées par semaine]]  *  WEG_CB[[#This Row],[Semaines travaillées durant l''année]]  *  WEG_CB[[#This Row],[% du temps pour le poste admissible]]  /  FTE_Hrs</f>
        <v>0</v>
      </c>
      <c r="N3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3" s="319">
        <f xml:space="preserve">  WEG_CB[[#This Row],[Composante salariale]]  *  17.5%</f>
        <v>0</v>
      </c>
      <c r="P33" s="319">
        <f xml:space="preserve">  WEG_CB[[#This Row],[Composante salariale]]  +  WEG_CB[[#This Row],[Composante des avantages sociaux obligatoires (17,5%)]]</f>
        <v>0</v>
      </c>
      <c r="Q33" s="246"/>
    </row>
    <row r="34" spans="1:17" x14ac:dyDescent="0.25">
      <c r="A34" s="240"/>
      <c r="B34" s="79">
        <v>25</v>
      </c>
      <c r="C34" s="80"/>
      <c r="D34" s="80"/>
      <c r="E34" s="80"/>
      <c r="F34" s="80"/>
      <c r="G34" s="81"/>
      <c r="H34" s="84"/>
      <c r="I34" s="84"/>
      <c r="J34" s="172"/>
      <c r="K34" s="312" t="str">
        <f>IF(  WEG_CB[[#This Row],[% du temps pour le poste admissible]] &gt;= 0.25,  IF(  WEG_CB[[#This Row],[Admissibilité du taux horaire]] &gt;= 2,  "Pleine",  IF(  WEG_CB[[#This Row],[Admissibilité du taux horaire]] &gt; 0,  "Partielle",  "Inadmissible"  )  ),  "Inadmissible")</f>
        <v>Inadmissible</v>
      </c>
      <c r="L34" s="313">
        <f xml:space="preserve">  MIN(  WEG_CB_Threshold  -  MIN(  WEG_CB[[#This Row],[Taux horaire de base]], WEG_CB_Threshold  ), 2 )</f>
        <v>0</v>
      </c>
      <c r="M34" s="314">
        <f xml:space="preserve">  WEG_CB[[#This Row],[Nombre d''heures travaillées par semaine]]  *  WEG_CB[[#This Row],[Semaines travaillées durant l''année]]  *  WEG_CB[[#This Row],[% du temps pour le poste admissible]]  /  FTE_Hrs</f>
        <v>0</v>
      </c>
      <c r="N3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4" s="315">
        <f xml:space="preserve">  WEG_CB[[#This Row],[Composante salariale]]  *  17.5%</f>
        <v>0</v>
      </c>
      <c r="P34" s="315">
        <f xml:space="preserve">  WEG_CB[[#This Row],[Composante salariale]]  +  WEG_CB[[#This Row],[Composante des avantages sociaux obligatoires (17,5%)]]</f>
        <v>0</v>
      </c>
      <c r="Q34" s="246"/>
    </row>
    <row r="35" spans="1:17" x14ac:dyDescent="0.25">
      <c r="A35" s="240"/>
      <c r="B35" s="83">
        <v>26</v>
      </c>
      <c r="C35" s="80"/>
      <c r="D35" s="80"/>
      <c r="E35" s="80"/>
      <c r="F35" s="80"/>
      <c r="G35" s="81"/>
      <c r="H35" s="84"/>
      <c r="I35" s="84"/>
      <c r="J35" s="172"/>
      <c r="K35" s="316" t="str">
        <f>IF(  WEG_CB[[#This Row],[% du temps pour le poste admissible]] &gt;= 0.25,  IF(  WEG_CB[[#This Row],[Admissibilité du taux horaire]] &gt;= 2,  "Pleine",  IF(  WEG_CB[[#This Row],[Admissibilité du taux horaire]] &gt; 0,  "Partielle",  "Inadmissible"  )  ),  "Inadmissible")</f>
        <v>Inadmissible</v>
      </c>
      <c r="L35" s="317">
        <f xml:space="preserve">  MIN(  WEG_CB_Threshold  -  MIN(  WEG_CB[[#This Row],[Taux horaire de base]], WEG_CB_Threshold  ), 2 )</f>
        <v>0</v>
      </c>
      <c r="M35" s="318">
        <f xml:space="preserve">  WEG_CB[[#This Row],[Nombre d''heures travaillées par semaine]]  *  WEG_CB[[#This Row],[Semaines travaillées durant l''année]]  *  WEG_CB[[#This Row],[% du temps pour le poste admissible]]  /  FTE_Hrs</f>
        <v>0</v>
      </c>
      <c r="N3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5" s="319">
        <f xml:space="preserve">  WEG_CB[[#This Row],[Composante salariale]]  *  17.5%</f>
        <v>0</v>
      </c>
      <c r="P35" s="319">
        <f xml:space="preserve">  WEG_CB[[#This Row],[Composante salariale]]  +  WEG_CB[[#This Row],[Composante des avantages sociaux obligatoires (17,5%)]]</f>
        <v>0</v>
      </c>
      <c r="Q35" s="246"/>
    </row>
    <row r="36" spans="1:17" x14ac:dyDescent="0.25">
      <c r="A36" s="240"/>
      <c r="B36" s="79">
        <v>27</v>
      </c>
      <c r="C36" s="80"/>
      <c r="D36" s="80"/>
      <c r="E36" s="80"/>
      <c r="F36" s="80"/>
      <c r="G36" s="81"/>
      <c r="H36" s="84"/>
      <c r="I36" s="84"/>
      <c r="J36" s="172"/>
      <c r="K36" s="312" t="str">
        <f>IF(  WEG_CB[[#This Row],[% du temps pour le poste admissible]] &gt;= 0.25,  IF(  WEG_CB[[#This Row],[Admissibilité du taux horaire]] &gt;= 2,  "Pleine",  IF(  WEG_CB[[#This Row],[Admissibilité du taux horaire]] &gt; 0,  "Partielle",  "Inadmissible"  )  ),  "Inadmissible")</f>
        <v>Inadmissible</v>
      </c>
      <c r="L36" s="313">
        <f xml:space="preserve">  MIN(  WEG_CB_Threshold  -  MIN(  WEG_CB[[#This Row],[Taux horaire de base]], WEG_CB_Threshold  ), 2 )</f>
        <v>0</v>
      </c>
      <c r="M36" s="314">
        <f xml:space="preserve">  WEG_CB[[#This Row],[Nombre d''heures travaillées par semaine]]  *  WEG_CB[[#This Row],[Semaines travaillées durant l''année]]  *  WEG_CB[[#This Row],[% du temps pour le poste admissible]]  /  FTE_Hrs</f>
        <v>0</v>
      </c>
      <c r="N3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6" s="315">
        <f xml:space="preserve">  WEG_CB[[#This Row],[Composante salariale]]  *  17.5%</f>
        <v>0</v>
      </c>
      <c r="P36" s="315">
        <f xml:space="preserve">  WEG_CB[[#This Row],[Composante salariale]]  +  WEG_CB[[#This Row],[Composante des avantages sociaux obligatoires (17,5%)]]</f>
        <v>0</v>
      </c>
      <c r="Q36" s="246"/>
    </row>
    <row r="37" spans="1:17" x14ac:dyDescent="0.25">
      <c r="A37" s="240"/>
      <c r="B37" s="83">
        <v>28</v>
      </c>
      <c r="C37" s="80"/>
      <c r="D37" s="80"/>
      <c r="E37" s="80"/>
      <c r="F37" s="80"/>
      <c r="G37" s="81"/>
      <c r="H37" s="84"/>
      <c r="I37" s="84"/>
      <c r="J37" s="172"/>
      <c r="K37" s="316" t="str">
        <f>IF(  WEG_CB[[#This Row],[% du temps pour le poste admissible]] &gt;= 0.25,  IF(  WEG_CB[[#This Row],[Admissibilité du taux horaire]] &gt;= 2,  "Pleine",  IF(  WEG_CB[[#This Row],[Admissibilité du taux horaire]] &gt; 0,  "Partielle",  "Inadmissible"  )  ),  "Inadmissible")</f>
        <v>Inadmissible</v>
      </c>
      <c r="L37" s="317">
        <f xml:space="preserve">  MIN(  WEG_CB_Threshold  -  MIN(  WEG_CB[[#This Row],[Taux horaire de base]], WEG_CB_Threshold  ), 2 )</f>
        <v>0</v>
      </c>
      <c r="M37" s="318">
        <f xml:space="preserve">  WEG_CB[[#This Row],[Nombre d''heures travaillées par semaine]]  *  WEG_CB[[#This Row],[Semaines travaillées durant l''année]]  *  WEG_CB[[#This Row],[% du temps pour le poste admissible]]  /  FTE_Hrs</f>
        <v>0</v>
      </c>
      <c r="N3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7" s="319">
        <f xml:space="preserve">  WEG_CB[[#This Row],[Composante salariale]]  *  17.5%</f>
        <v>0</v>
      </c>
      <c r="P37" s="319">
        <f xml:space="preserve">  WEG_CB[[#This Row],[Composante salariale]]  +  WEG_CB[[#This Row],[Composante des avantages sociaux obligatoires (17,5%)]]</f>
        <v>0</v>
      </c>
      <c r="Q37" s="246"/>
    </row>
    <row r="38" spans="1:17" x14ac:dyDescent="0.25">
      <c r="A38" s="240"/>
      <c r="B38" s="79">
        <v>29</v>
      </c>
      <c r="C38" s="80"/>
      <c r="D38" s="80"/>
      <c r="E38" s="80"/>
      <c r="F38" s="80"/>
      <c r="G38" s="81"/>
      <c r="H38" s="84"/>
      <c r="I38" s="84"/>
      <c r="J38" s="172"/>
      <c r="K38" s="312" t="str">
        <f>IF(  WEG_CB[[#This Row],[% du temps pour le poste admissible]] &gt;= 0.25,  IF(  WEG_CB[[#This Row],[Admissibilité du taux horaire]] &gt;= 2,  "Pleine",  IF(  WEG_CB[[#This Row],[Admissibilité du taux horaire]] &gt; 0,  "Partielle",  "Inadmissible"  )  ),  "Inadmissible")</f>
        <v>Inadmissible</v>
      </c>
      <c r="L38" s="313">
        <f xml:space="preserve">  MIN(  WEG_CB_Threshold  -  MIN(  WEG_CB[[#This Row],[Taux horaire de base]], WEG_CB_Threshold  ), 2 )</f>
        <v>0</v>
      </c>
      <c r="M38" s="314">
        <f xml:space="preserve">  WEG_CB[[#This Row],[Nombre d''heures travaillées par semaine]]  *  WEG_CB[[#This Row],[Semaines travaillées durant l''année]]  *  WEG_CB[[#This Row],[% du temps pour le poste admissible]]  /  FTE_Hrs</f>
        <v>0</v>
      </c>
      <c r="N3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8" s="315">
        <f xml:space="preserve">  WEG_CB[[#This Row],[Composante salariale]]  *  17.5%</f>
        <v>0</v>
      </c>
      <c r="P38" s="315">
        <f xml:space="preserve">  WEG_CB[[#This Row],[Composante salariale]]  +  WEG_CB[[#This Row],[Composante des avantages sociaux obligatoires (17,5%)]]</f>
        <v>0</v>
      </c>
      <c r="Q38" s="246"/>
    </row>
    <row r="39" spans="1:17" x14ac:dyDescent="0.25">
      <c r="A39" s="240"/>
      <c r="B39" s="83">
        <v>30</v>
      </c>
      <c r="C39" s="80"/>
      <c r="D39" s="80"/>
      <c r="E39" s="80"/>
      <c r="F39" s="80"/>
      <c r="G39" s="81"/>
      <c r="H39" s="84"/>
      <c r="I39" s="84"/>
      <c r="J39" s="172"/>
      <c r="K39" s="316" t="str">
        <f>IF(  WEG_CB[[#This Row],[% du temps pour le poste admissible]] &gt;= 0.25,  IF(  WEG_CB[[#This Row],[Admissibilité du taux horaire]] &gt;= 2,  "Pleine",  IF(  WEG_CB[[#This Row],[Admissibilité du taux horaire]] &gt; 0,  "Partielle",  "Inadmissible"  )  ),  "Inadmissible")</f>
        <v>Inadmissible</v>
      </c>
      <c r="L39" s="317">
        <f xml:space="preserve">  MIN(  WEG_CB_Threshold  -  MIN(  WEG_CB[[#This Row],[Taux horaire de base]], WEG_CB_Threshold  ), 2 )</f>
        <v>0</v>
      </c>
      <c r="M39" s="318">
        <f xml:space="preserve">  WEG_CB[[#This Row],[Nombre d''heures travaillées par semaine]]  *  WEG_CB[[#This Row],[Semaines travaillées durant l''année]]  *  WEG_CB[[#This Row],[% du temps pour le poste admissible]]  /  FTE_Hrs</f>
        <v>0</v>
      </c>
      <c r="N3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9" s="319">
        <f xml:space="preserve">  WEG_CB[[#This Row],[Composante salariale]]  *  17.5%</f>
        <v>0</v>
      </c>
      <c r="P39" s="319">
        <f xml:space="preserve">  WEG_CB[[#This Row],[Composante salariale]]  +  WEG_CB[[#This Row],[Composante des avantages sociaux obligatoires (17,5%)]]</f>
        <v>0</v>
      </c>
      <c r="Q39" s="246"/>
    </row>
    <row r="40" spans="1:17" x14ac:dyDescent="0.25">
      <c r="A40" s="240"/>
      <c r="B40" s="79">
        <v>31</v>
      </c>
      <c r="C40" s="80"/>
      <c r="D40" s="80"/>
      <c r="E40" s="80"/>
      <c r="F40" s="80"/>
      <c r="G40" s="81"/>
      <c r="H40" s="84"/>
      <c r="I40" s="84"/>
      <c r="J40" s="172"/>
      <c r="K40" s="312" t="str">
        <f>IF(  WEG_CB[[#This Row],[% du temps pour le poste admissible]] &gt;= 0.25,  IF(  WEG_CB[[#This Row],[Admissibilité du taux horaire]] &gt;= 2,  "Pleine",  IF(  WEG_CB[[#This Row],[Admissibilité du taux horaire]] &gt; 0,  "Partielle",  "Inadmissible"  )  ),  "Inadmissible")</f>
        <v>Inadmissible</v>
      </c>
      <c r="L40" s="313">
        <f xml:space="preserve">  MIN(  WEG_CB_Threshold  -  MIN(  WEG_CB[[#This Row],[Taux horaire de base]], WEG_CB_Threshold  ), 2 )</f>
        <v>0</v>
      </c>
      <c r="M40" s="314">
        <f xml:space="preserve">  WEG_CB[[#This Row],[Nombre d''heures travaillées par semaine]]  *  WEG_CB[[#This Row],[Semaines travaillées durant l''année]]  *  WEG_CB[[#This Row],[% du temps pour le poste admissible]]  /  FTE_Hrs</f>
        <v>0</v>
      </c>
      <c r="N4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0" s="315">
        <f xml:space="preserve">  WEG_CB[[#This Row],[Composante salariale]]  *  17.5%</f>
        <v>0</v>
      </c>
      <c r="P40" s="315">
        <f xml:space="preserve">  WEG_CB[[#This Row],[Composante salariale]]  +  WEG_CB[[#This Row],[Composante des avantages sociaux obligatoires (17,5%)]]</f>
        <v>0</v>
      </c>
      <c r="Q40" s="246"/>
    </row>
    <row r="41" spans="1:17" x14ac:dyDescent="0.25">
      <c r="A41" s="240"/>
      <c r="B41" s="83">
        <v>32</v>
      </c>
      <c r="C41" s="80"/>
      <c r="D41" s="80"/>
      <c r="E41" s="80"/>
      <c r="F41" s="80"/>
      <c r="G41" s="81"/>
      <c r="H41" s="84"/>
      <c r="I41" s="84"/>
      <c r="J41" s="172"/>
      <c r="K41" s="316" t="str">
        <f>IF(  WEG_CB[[#This Row],[% du temps pour le poste admissible]] &gt;= 0.25,  IF(  WEG_CB[[#This Row],[Admissibilité du taux horaire]] &gt;= 2,  "Pleine",  IF(  WEG_CB[[#This Row],[Admissibilité du taux horaire]] &gt; 0,  "Partielle",  "Inadmissible"  )  ),  "Inadmissible")</f>
        <v>Inadmissible</v>
      </c>
      <c r="L41" s="317">
        <f xml:space="preserve">  MIN(  WEG_CB_Threshold  -  MIN(  WEG_CB[[#This Row],[Taux horaire de base]], WEG_CB_Threshold  ), 2 )</f>
        <v>0</v>
      </c>
      <c r="M41" s="318">
        <f xml:space="preserve">  WEG_CB[[#This Row],[Nombre d''heures travaillées par semaine]]  *  WEG_CB[[#This Row],[Semaines travaillées durant l''année]]  *  WEG_CB[[#This Row],[% du temps pour le poste admissible]]  /  FTE_Hrs</f>
        <v>0</v>
      </c>
      <c r="N4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1" s="319">
        <f xml:space="preserve">  WEG_CB[[#This Row],[Composante salariale]]  *  17.5%</f>
        <v>0</v>
      </c>
      <c r="P41" s="319">
        <f xml:space="preserve">  WEG_CB[[#This Row],[Composante salariale]]  +  WEG_CB[[#This Row],[Composante des avantages sociaux obligatoires (17,5%)]]</f>
        <v>0</v>
      </c>
      <c r="Q41" s="246"/>
    </row>
    <row r="42" spans="1:17" x14ac:dyDescent="0.25">
      <c r="A42" s="240"/>
      <c r="B42" s="79">
        <v>33</v>
      </c>
      <c r="C42" s="80"/>
      <c r="D42" s="80"/>
      <c r="E42" s="80"/>
      <c r="F42" s="80"/>
      <c r="G42" s="81"/>
      <c r="H42" s="84"/>
      <c r="I42" s="84"/>
      <c r="J42" s="172"/>
      <c r="K42" s="312" t="str">
        <f>IF(  WEG_CB[[#This Row],[% du temps pour le poste admissible]] &gt;= 0.25,  IF(  WEG_CB[[#This Row],[Admissibilité du taux horaire]] &gt;= 2,  "Pleine",  IF(  WEG_CB[[#This Row],[Admissibilité du taux horaire]] &gt; 0,  "Partielle",  "Inadmissible"  )  ),  "Inadmissible")</f>
        <v>Inadmissible</v>
      </c>
      <c r="L42" s="313">
        <f xml:space="preserve">  MIN(  WEG_CB_Threshold  -  MIN(  WEG_CB[[#This Row],[Taux horaire de base]], WEG_CB_Threshold  ), 2 )</f>
        <v>0</v>
      </c>
      <c r="M42" s="314">
        <f xml:space="preserve">  WEG_CB[[#This Row],[Nombre d''heures travaillées par semaine]]  *  WEG_CB[[#This Row],[Semaines travaillées durant l''année]]  *  WEG_CB[[#This Row],[% du temps pour le poste admissible]]  /  FTE_Hrs</f>
        <v>0</v>
      </c>
      <c r="N4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2" s="315">
        <f xml:space="preserve">  WEG_CB[[#This Row],[Composante salariale]]  *  17.5%</f>
        <v>0</v>
      </c>
      <c r="P42" s="315">
        <f xml:space="preserve">  WEG_CB[[#This Row],[Composante salariale]]  +  WEG_CB[[#This Row],[Composante des avantages sociaux obligatoires (17,5%)]]</f>
        <v>0</v>
      </c>
      <c r="Q42" s="246"/>
    </row>
    <row r="43" spans="1:17" x14ac:dyDescent="0.25">
      <c r="A43" s="240"/>
      <c r="B43" s="83">
        <v>34</v>
      </c>
      <c r="C43" s="80"/>
      <c r="D43" s="80"/>
      <c r="E43" s="80"/>
      <c r="F43" s="80"/>
      <c r="G43" s="81"/>
      <c r="H43" s="84"/>
      <c r="I43" s="84"/>
      <c r="J43" s="172"/>
      <c r="K43" s="316" t="str">
        <f>IF(  WEG_CB[[#This Row],[% du temps pour le poste admissible]] &gt;= 0.25,  IF(  WEG_CB[[#This Row],[Admissibilité du taux horaire]] &gt;= 2,  "Pleine",  IF(  WEG_CB[[#This Row],[Admissibilité du taux horaire]] &gt; 0,  "Partielle",  "Inadmissible"  )  ),  "Inadmissible")</f>
        <v>Inadmissible</v>
      </c>
      <c r="L43" s="317">
        <f xml:space="preserve">  MIN(  WEG_CB_Threshold  -  MIN(  WEG_CB[[#This Row],[Taux horaire de base]], WEG_CB_Threshold  ), 2 )</f>
        <v>0</v>
      </c>
      <c r="M43" s="318">
        <f xml:space="preserve">  WEG_CB[[#This Row],[Nombre d''heures travaillées par semaine]]  *  WEG_CB[[#This Row],[Semaines travaillées durant l''année]]  *  WEG_CB[[#This Row],[% du temps pour le poste admissible]]  /  FTE_Hrs</f>
        <v>0</v>
      </c>
      <c r="N4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3" s="319">
        <f xml:space="preserve">  WEG_CB[[#This Row],[Composante salariale]]  *  17.5%</f>
        <v>0</v>
      </c>
      <c r="P43" s="319">
        <f xml:space="preserve">  WEG_CB[[#This Row],[Composante salariale]]  +  WEG_CB[[#This Row],[Composante des avantages sociaux obligatoires (17,5%)]]</f>
        <v>0</v>
      </c>
      <c r="Q43" s="246"/>
    </row>
    <row r="44" spans="1:17" x14ac:dyDescent="0.25">
      <c r="A44" s="240"/>
      <c r="B44" s="79">
        <v>35</v>
      </c>
      <c r="C44" s="80"/>
      <c r="D44" s="80"/>
      <c r="E44" s="80"/>
      <c r="F44" s="80"/>
      <c r="G44" s="81"/>
      <c r="H44" s="84"/>
      <c r="I44" s="84"/>
      <c r="J44" s="172"/>
      <c r="K44" s="312" t="str">
        <f>IF(  WEG_CB[[#This Row],[% du temps pour le poste admissible]] &gt;= 0.25,  IF(  WEG_CB[[#This Row],[Admissibilité du taux horaire]] &gt;= 2,  "Pleine",  IF(  WEG_CB[[#This Row],[Admissibilité du taux horaire]] &gt; 0,  "Partielle",  "Inadmissible"  )  ),  "Inadmissible")</f>
        <v>Inadmissible</v>
      </c>
      <c r="L44" s="313">
        <f xml:space="preserve">  MIN(  WEG_CB_Threshold  -  MIN(  WEG_CB[[#This Row],[Taux horaire de base]], WEG_CB_Threshold  ), 2 )</f>
        <v>0</v>
      </c>
      <c r="M44" s="314">
        <f xml:space="preserve">  WEG_CB[[#This Row],[Nombre d''heures travaillées par semaine]]  *  WEG_CB[[#This Row],[Semaines travaillées durant l''année]]  *  WEG_CB[[#This Row],[% du temps pour le poste admissible]]  /  FTE_Hrs</f>
        <v>0</v>
      </c>
      <c r="N4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4" s="315">
        <f xml:space="preserve">  WEG_CB[[#This Row],[Composante salariale]]  *  17.5%</f>
        <v>0</v>
      </c>
      <c r="P44" s="315">
        <f xml:space="preserve">  WEG_CB[[#This Row],[Composante salariale]]  +  WEG_CB[[#This Row],[Composante des avantages sociaux obligatoires (17,5%)]]</f>
        <v>0</v>
      </c>
      <c r="Q44" s="246"/>
    </row>
    <row r="45" spans="1:17" x14ac:dyDescent="0.25">
      <c r="A45" s="240"/>
      <c r="B45" s="83">
        <v>36</v>
      </c>
      <c r="C45" s="80"/>
      <c r="D45" s="80"/>
      <c r="E45" s="80"/>
      <c r="F45" s="80"/>
      <c r="G45" s="81"/>
      <c r="H45" s="84"/>
      <c r="I45" s="84"/>
      <c r="J45" s="172"/>
      <c r="K45" s="316" t="str">
        <f>IF(  WEG_CB[[#This Row],[% du temps pour le poste admissible]] &gt;= 0.25,  IF(  WEG_CB[[#This Row],[Admissibilité du taux horaire]] &gt;= 2,  "Pleine",  IF(  WEG_CB[[#This Row],[Admissibilité du taux horaire]] &gt; 0,  "Partielle",  "Inadmissible"  )  ),  "Inadmissible")</f>
        <v>Inadmissible</v>
      </c>
      <c r="L45" s="317">
        <f xml:space="preserve">  MIN(  WEG_CB_Threshold  -  MIN(  WEG_CB[[#This Row],[Taux horaire de base]], WEG_CB_Threshold  ), 2 )</f>
        <v>0</v>
      </c>
      <c r="M45" s="318">
        <f xml:space="preserve">  WEG_CB[[#This Row],[Nombre d''heures travaillées par semaine]]  *  WEG_CB[[#This Row],[Semaines travaillées durant l''année]]  *  WEG_CB[[#This Row],[% du temps pour le poste admissible]]  /  FTE_Hrs</f>
        <v>0</v>
      </c>
      <c r="N4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5" s="319">
        <f xml:space="preserve">  WEG_CB[[#This Row],[Composante salariale]]  *  17.5%</f>
        <v>0</v>
      </c>
      <c r="P45" s="319">
        <f xml:space="preserve">  WEG_CB[[#This Row],[Composante salariale]]  +  WEG_CB[[#This Row],[Composante des avantages sociaux obligatoires (17,5%)]]</f>
        <v>0</v>
      </c>
      <c r="Q45" s="246"/>
    </row>
    <row r="46" spans="1:17" x14ac:dyDescent="0.25">
      <c r="A46" s="240"/>
      <c r="B46" s="79">
        <v>37</v>
      </c>
      <c r="C46" s="80"/>
      <c r="D46" s="80"/>
      <c r="E46" s="80"/>
      <c r="F46" s="80"/>
      <c r="G46" s="81"/>
      <c r="H46" s="84"/>
      <c r="I46" s="84"/>
      <c r="J46" s="172"/>
      <c r="K46" s="312" t="str">
        <f>IF(  WEG_CB[[#This Row],[% du temps pour le poste admissible]] &gt;= 0.25,  IF(  WEG_CB[[#This Row],[Admissibilité du taux horaire]] &gt;= 2,  "Pleine",  IF(  WEG_CB[[#This Row],[Admissibilité du taux horaire]] &gt; 0,  "Partielle",  "Inadmissible"  )  ),  "Inadmissible")</f>
        <v>Inadmissible</v>
      </c>
      <c r="L46" s="313">
        <f xml:space="preserve">  MIN(  WEG_CB_Threshold  -  MIN(  WEG_CB[[#This Row],[Taux horaire de base]], WEG_CB_Threshold  ), 2 )</f>
        <v>0</v>
      </c>
      <c r="M46" s="314">
        <f xml:space="preserve">  WEG_CB[[#This Row],[Nombre d''heures travaillées par semaine]]  *  WEG_CB[[#This Row],[Semaines travaillées durant l''année]]  *  WEG_CB[[#This Row],[% du temps pour le poste admissible]]  /  FTE_Hrs</f>
        <v>0</v>
      </c>
      <c r="N4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6" s="315">
        <f xml:space="preserve">  WEG_CB[[#This Row],[Composante salariale]]  *  17.5%</f>
        <v>0</v>
      </c>
      <c r="P46" s="315">
        <f xml:space="preserve">  WEG_CB[[#This Row],[Composante salariale]]  +  WEG_CB[[#This Row],[Composante des avantages sociaux obligatoires (17,5%)]]</f>
        <v>0</v>
      </c>
      <c r="Q46" s="246"/>
    </row>
    <row r="47" spans="1:17" x14ac:dyDescent="0.25">
      <c r="A47" s="240"/>
      <c r="B47" s="83">
        <v>38</v>
      </c>
      <c r="C47" s="80"/>
      <c r="D47" s="80"/>
      <c r="E47" s="80"/>
      <c r="F47" s="80"/>
      <c r="G47" s="81"/>
      <c r="H47" s="84"/>
      <c r="I47" s="84"/>
      <c r="J47" s="172"/>
      <c r="K47" s="316" t="str">
        <f>IF(  WEG_CB[[#This Row],[% du temps pour le poste admissible]] &gt;= 0.25,  IF(  WEG_CB[[#This Row],[Admissibilité du taux horaire]] &gt;= 2,  "Pleine",  IF(  WEG_CB[[#This Row],[Admissibilité du taux horaire]] &gt; 0,  "Partielle",  "Inadmissible"  )  ),  "Inadmissible")</f>
        <v>Inadmissible</v>
      </c>
      <c r="L47" s="317">
        <f xml:space="preserve">  MIN(  WEG_CB_Threshold  -  MIN(  WEG_CB[[#This Row],[Taux horaire de base]], WEG_CB_Threshold  ), 2 )</f>
        <v>0</v>
      </c>
      <c r="M47" s="318">
        <f xml:space="preserve">  WEG_CB[[#This Row],[Nombre d''heures travaillées par semaine]]  *  WEG_CB[[#This Row],[Semaines travaillées durant l''année]]  *  WEG_CB[[#This Row],[% du temps pour le poste admissible]]  /  FTE_Hrs</f>
        <v>0</v>
      </c>
      <c r="N4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7" s="319">
        <f xml:space="preserve">  WEG_CB[[#This Row],[Composante salariale]]  *  17.5%</f>
        <v>0</v>
      </c>
      <c r="P47" s="319">
        <f xml:space="preserve">  WEG_CB[[#This Row],[Composante salariale]]  +  WEG_CB[[#This Row],[Composante des avantages sociaux obligatoires (17,5%)]]</f>
        <v>0</v>
      </c>
      <c r="Q47" s="246"/>
    </row>
    <row r="48" spans="1:17" x14ac:dyDescent="0.25">
      <c r="A48" s="240"/>
      <c r="B48" s="79">
        <v>39</v>
      </c>
      <c r="C48" s="80"/>
      <c r="D48" s="80"/>
      <c r="E48" s="80"/>
      <c r="F48" s="80"/>
      <c r="G48" s="81"/>
      <c r="H48" s="84"/>
      <c r="I48" s="84"/>
      <c r="J48" s="172"/>
      <c r="K48" s="312" t="str">
        <f>IF(  WEG_CB[[#This Row],[% du temps pour le poste admissible]] &gt;= 0.25,  IF(  WEG_CB[[#This Row],[Admissibilité du taux horaire]] &gt;= 2,  "Pleine",  IF(  WEG_CB[[#This Row],[Admissibilité du taux horaire]] &gt; 0,  "Partielle",  "Inadmissible"  )  ),  "Inadmissible")</f>
        <v>Inadmissible</v>
      </c>
      <c r="L48" s="313">
        <f xml:space="preserve">  MIN(  WEG_CB_Threshold  -  MIN(  WEG_CB[[#This Row],[Taux horaire de base]], WEG_CB_Threshold  ), 2 )</f>
        <v>0</v>
      </c>
      <c r="M48" s="314">
        <f xml:space="preserve">  WEG_CB[[#This Row],[Nombre d''heures travaillées par semaine]]  *  WEG_CB[[#This Row],[Semaines travaillées durant l''année]]  *  WEG_CB[[#This Row],[% du temps pour le poste admissible]]  /  FTE_Hrs</f>
        <v>0</v>
      </c>
      <c r="N4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8" s="315">
        <f xml:space="preserve">  WEG_CB[[#This Row],[Composante salariale]]  *  17.5%</f>
        <v>0</v>
      </c>
      <c r="P48" s="315">
        <f xml:space="preserve">  WEG_CB[[#This Row],[Composante salariale]]  +  WEG_CB[[#This Row],[Composante des avantages sociaux obligatoires (17,5%)]]</f>
        <v>0</v>
      </c>
      <c r="Q48" s="246"/>
    </row>
    <row r="49" spans="1:17" x14ac:dyDescent="0.25">
      <c r="A49" s="240"/>
      <c r="B49" s="83">
        <v>40</v>
      </c>
      <c r="C49" s="80"/>
      <c r="D49" s="80"/>
      <c r="E49" s="80"/>
      <c r="F49" s="80"/>
      <c r="G49" s="81"/>
      <c r="H49" s="84"/>
      <c r="I49" s="84"/>
      <c r="J49" s="172"/>
      <c r="K49" s="316" t="str">
        <f>IF(  WEG_CB[[#This Row],[% du temps pour le poste admissible]] &gt;= 0.25,  IF(  WEG_CB[[#This Row],[Admissibilité du taux horaire]] &gt;= 2,  "Pleine",  IF(  WEG_CB[[#This Row],[Admissibilité du taux horaire]] &gt; 0,  "Partielle",  "Inadmissible"  )  ),  "Inadmissible")</f>
        <v>Inadmissible</v>
      </c>
      <c r="L49" s="317">
        <f xml:space="preserve">  MIN(  WEG_CB_Threshold  -  MIN(  WEG_CB[[#This Row],[Taux horaire de base]], WEG_CB_Threshold  ), 2 )</f>
        <v>0</v>
      </c>
      <c r="M49" s="318">
        <f xml:space="preserve">  WEG_CB[[#This Row],[Nombre d''heures travaillées par semaine]]  *  WEG_CB[[#This Row],[Semaines travaillées durant l''année]]  *  WEG_CB[[#This Row],[% du temps pour le poste admissible]]  /  FTE_Hrs</f>
        <v>0</v>
      </c>
      <c r="N4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9" s="319">
        <f xml:space="preserve">  WEG_CB[[#This Row],[Composante salariale]]  *  17.5%</f>
        <v>0</v>
      </c>
      <c r="P49" s="319">
        <f xml:space="preserve">  WEG_CB[[#This Row],[Composante salariale]]  +  WEG_CB[[#This Row],[Composante des avantages sociaux obligatoires (17,5%)]]</f>
        <v>0</v>
      </c>
      <c r="Q49" s="246"/>
    </row>
    <row r="50" spans="1:17" x14ac:dyDescent="0.25">
      <c r="A50" s="240"/>
      <c r="B50" s="79">
        <v>41</v>
      </c>
      <c r="C50" s="80"/>
      <c r="D50" s="80"/>
      <c r="E50" s="80"/>
      <c r="F50" s="80"/>
      <c r="G50" s="81"/>
      <c r="H50" s="84"/>
      <c r="I50" s="84"/>
      <c r="J50" s="172"/>
      <c r="K50" s="312" t="str">
        <f>IF(  WEG_CB[[#This Row],[% du temps pour le poste admissible]] &gt;= 0.25,  IF(  WEG_CB[[#This Row],[Admissibilité du taux horaire]] &gt;= 2,  "Pleine",  IF(  WEG_CB[[#This Row],[Admissibilité du taux horaire]] &gt; 0,  "Partielle",  "Inadmissible"  )  ),  "Inadmissible")</f>
        <v>Inadmissible</v>
      </c>
      <c r="L50" s="313">
        <f xml:space="preserve">  MIN(  WEG_CB_Threshold  -  MIN(  WEG_CB[[#This Row],[Taux horaire de base]], WEG_CB_Threshold  ), 2 )</f>
        <v>0</v>
      </c>
      <c r="M50" s="314">
        <f xml:space="preserve">  WEG_CB[[#This Row],[Nombre d''heures travaillées par semaine]]  *  WEG_CB[[#This Row],[Semaines travaillées durant l''année]]  *  WEG_CB[[#This Row],[% du temps pour le poste admissible]]  /  FTE_Hrs</f>
        <v>0</v>
      </c>
      <c r="N5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0" s="315">
        <f xml:space="preserve">  WEG_CB[[#This Row],[Composante salariale]]  *  17.5%</f>
        <v>0</v>
      </c>
      <c r="P50" s="315">
        <f xml:space="preserve">  WEG_CB[[#This Row],[Composante salariale]]  +  WEG_CB[[#This Row],[Composante des avantages sociaux obligatoires (17,5%)]]</f>
        <v>0</v>
      </c>
      <c r="Q50" s="246"/>
    </row>
    <row r="51" spans="1:17" x14ac:dyDescent="0.25">
      <c r="A51" s="240"/>
      <c r="B51" s="83">
        <v>42</v>
      </c>
      <c r="C51" s="80"/>
      <c r="D51" s="80"/>
      <c r="E51" s="80"/>
      <c r="F51" s="80"/>
      <c r="G51" s="81"/>
      <c r="H51" s="84"/>
      <c r="I51" s="84"/>
      <c r="J51" s="172"/>
      <c r="K51" s="316" t="str">
        <f>IF(  WEG_CB[[#This Row],[% du temps pour le poste admissible]] &gt;= 0.25,  IF(  WEG_CB[[#This Row],[Admissibilité du taux horaire]] &gt;= 2,  "Pleine",  IF(  WEG_CB[[#This Row],[Admissibilité du taux horaire]] &gt; 0,  "Partielle",  "Inadmissible"  )  ),  "Inadmissible")</f>
        <v>Inadmissible</v>
      </c>
      <c r="L51" s="317">
        <f xml:space="preserve">  MIN(  WEG_CB_Threshold  -  MIN(  WEG_CB[[#This Row],[Taux horaire de base]], WEG_CB_Threshold  ), 2 )</f>
        <v>0</v>
      </c>
      <c r="M51" s="318">
        <f xml:space="preserve">  WEG_CB[[#This Row],[Nombre d''heures travaillées par semaine]]  *  WEG_CB[[#This Row],[Semaines travaillées durant l''année]]  *  WEG_CB[[#This Row],[% du temps pour le poste admissible]]  /  FTE_Hrs</f>
        <v>0</v>
      </c>
      <c r="N5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1" s="319">
        <f xml:space="preserve">  WEG_CB[[#This Row],[Composante salariale]]  *  17.5%</f>
        <v>0</v>
      </c>
      <c r="P51" s="319">
        <f xml:space="preserve">  WEG_CB[[#This Row],[Composante salariale]]  +  WEG_CB[[#This Row],[Composante des avantages sociaux obligatoires (17,5%)]]</f>
        <v>0</v>
      </c>
      <c r="Q51" s="246"/>
    </row>
    <row r="52" spans="1:17" x14ac:dyDescent="0.25">
      <c r="A52" s="240"/>
      <c r="B52" s="79">
        <v>43</v>
      </c>
      <c r="C52" s="80"/>
      <c r="D52" s="80"/>
      <c r="E52" s="80"/>
      <c r="F52" s="80"/>
      <c r="G52" s="81"/>
      <c r="H52" s="84"/>
      <c r="I52" s="84"/>
      <c r="J52" s="172"/>
      <c r="K52" s="312" t="str">
        <f>IF(  WEG_CB[[#This Row],[% du temps pour le poste admissible]] &gt;= 0.25,  IF(  WEG_CB[[#This Row],[Admissibilité du taux horaire]] &gt;= 2,  "Pleine",  IF(  WEG_CB[[#This Row],[Admissibilité du taux horaire]] &gt; 0,  "Partielle",  "Inadmissible"  )  ),  "Inadmissible")</f>
        <v>Inadmissible</v>
      </c>
      <c r="L52" s="313">
        <f xml:space="preserve">  MIN(  WEG_CB_Threshold  -  MIN(  WEG_CB[[#This Row],[Taux horaire de base]], WEG_CB_Threshold  ), 2 )</f>
        <v>0</v>
      </c>
      <c r="M52" s="314">
        <f xml:space="preserve">  WEG_CB[[#This Row],[Nombre d''heures travaillées par semaine]]  *  WEG_CB[[#This Row],[Semaines travaillées durant l''année]]  *  WEG_CB[[#This Row],[% du temps pour le poste admissible]]  /  FTE_Hrs</f>
        <v>0</v>
      </c>
      <c r="N5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2" s="315">
        <f xml:space="preserve">  WEG_CB[[#This Row],[Composante salariale]]  *  17.5%</f>
        <v>0</v>
      </c>
      <c r="P52" s="315">
        <f xml:space="preserve">  WEG_CB[[#This Row],[Composante salariale]]  +  WEG_CB[[#This Row],[Composante des avantages sociaux obligatoires (17,5%)]]</f>
        <v>0</v>
      </c>
      <c r="Q52" s="246"/>
    </row>
    <row r="53" spans="1:17" x14ac:dyDescent="0.25">
      <c r="A53" s="240"/>
      <c r="B53" s="83">
        <v>44</v>
      </c>
      <c r="C53" s="80"/>
      <c r="D53" s="80"/>
      <c r="E53" s="80"/>
      <c r="F53" s="80"/>
      <c r="G53" s="81"/>
      <c r="H53" s="84"/>
      <c r="I53" s="84"/>
      <c r="J53" s="172"/>
      <c r="K53" s="316" t="str">
        <f>IF(  WEG_CB[[#This Row],[% du temps pour le poste admissible]] &gt;= 0.25,  IF(  WEG_CB[[#This Row],[Admissibilité du taux horaire]] &gt;= 2,  "Pleine",  IF(  WEG_CB[[#This Row],[Admissibilité du taux horaire]] &gt; 0,  "Partielle",  "Inadmissible"  )  ),  "Inadmissible")</f>
        <v>Inadmissible</v>
      </c>
      <c r="L53" s="317">
        <f xml:space="preserve">  MIN(  WEG_CB_Threshold  -  MIN(  WEG_CB[[#This Row],[Taux horaire de base]], WEG_CB_Threshold  ), 2 )</f>
        <v>0</v>
      </c>
      <c r="M53" s="318">
        <f xml:space="preserve">  WEG_CB[[#This Row],[Nombre d''heures travaillées par semaine]]  *  WEG_CB[[#This Row],[Semaines travaillées durant l''année]]  *  WEG_CB[[#This Row],[% du temps pour le poste admissible]]  /  FTE_Hrs</f>
        <v>0</v>
      </c>
      <c r="N5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3" s="319">
        <f xml:space="preserve">  WEG_CB[[#This Row],[Composante salariale]]  *  17.5%</f>
        <v>0</v>
      </c>
      <c r="P53" s="319">
        <f xml:space="preserve">  WEG_CB[[#This Row],[Composante salariale]]  +  WEG_CB[[#This Row],[Composante des avantages sociaux obligatoires (17,5%)]]</f>
        <v>0</v>
      </c>
      <c r="Q53" s="246"/>
    </row>
    <row r="54" spans="1:17" x14ac:dyDescent="0.25">
      <c r="A54" s="240"/>
      <c r="B54" s="79">
        <v>45</v>
      </c>
      <c r="C54" s="80"/>
      <c r="D54" s="80"/>
      <c r="E54" s="80"/>
      <c r="F54" s="80"/>
      <c r="G54" s="81"/>
      <c r="H54" s="84"/>
      <c r="I54" s="84"/>
      <c r="J54" s="172"/>
      <c r="K54" s="312" t="str">
        <f>IF(  WEG_CB[[#This Row],[% du temps pour le poste admissible]] &gt;= 0.25,  IF(  WEG_CB[[#This Row],[Admissibilité du taux horaire]] &gt;= 2,  "Pleine",  IF(  WEG_CB[[#This Row],[Admissibilité du taux horaire]] &gt; 0,  "Partielle",  "Inadmissible"  )  ),  "Inadmissible")</f>
        <v>Inadmissible</v>
      </c>
      <c r="L54" s="313">
        <f xml:space="preserve">  MIN(  WEG_CB_Threshold  -  MIN(  WEG_CB[[#This Row],[Taux horaire de base]], WEG_CB_Threshold  ), 2 )</f>
        <v>0</v>
      </c>
      <c r="M54" s="314">
        <f xml:space="preserve">  WEG_CB[[#This Row],[Nombre d''heures travaillées par semaine]]  *  WEG_CB[[#This Row],[Semaines travaillées durant l''année]]  *  WEG_CB[[#This Row],[% du temps pour le poste admissible]]  /  FTE_Hrs</f>
        <v>0</v>
      </c>
      <c r="N5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4" s="315">
        <f xml:space="preserve">  WEG_CB[[#This Row],[Composante salariale]]  *  17.5%</f>
        <v>0</v>
      </c>
      <c r="P54" s="315">
        <f xml:space="preserve">  WEG_CB[[#This Row],[Composante salariale]]  +  WEG_CB[[#This Row],[Composante des avantages sociaux obligatoires (17,5%)]]</f>
        <v>0</v>
      </c>
      <c r="Q54" s="246"/>
    </row>
    <row r="55" spans="1:17" x14ac:dyDescent="0.25">
      <c r="A55" s="240"/>
      <c r="B55" s="83">
        <v>46</v>
      </c>
      <c r="C55" s="80"/>
      <c r="D55" s="80"/>
      <c r="E55" s="80"/>
      <c r="F55" s="80"/>
      <c r="G55" s="81"/>
      <c r="H55" s="84"/>
      <c r="I55" s="84"/>
      <c r="J55" s="172"/>
      <c r="K55" s="316" t="str">
        <f>IF(  WEG_CB[[#This Row],[% du temps pour le poste admissible]] &gt;= 0.25,  IF(  WEG_CB[[#This Row],[Admissibilité du taux horaire]] &gt;= 2,  "Pleine",  IF(  WEG_CB[[#This Row],[Admissibilité du taux horaire]] &gt; 0,  "Partielle",  "Inadmissible"  )  ),  "Inadmissible")</f>
        <v>Inadmissible</v>
      </c>
      <c r="L55" s="317">
        <f xml:space="preserve">  MIN(  WEG_CB_Threshold  -  MIN(  WEG_CB[[#This Row],[Taux horaire de base]], WEG_CB_Threshold  ), 2 )</f>
        <v>0</v>
      </c>
      <c r="M55" s="318">
        <f xml:space="preserve">  WEG_CB[[#This Row],[Nombre d''heures travaillées par semaine]]  *  WEG_CB[[#This Row],[Semaines travaillées durant l''année]]  *  WEG_CB[[#This Row],[% du temps pour le poste admissible]]  /  FTE_Hrs</f>
        <v>0</v>
      </c>
      <c r="N5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5" s="319">
        <f xml:space="preserve">  WEG_CB[[#This Row],[Composante salariale]]  *  17.5%</f>
        <v>0</v>
      </c>
      <c r="P55" s="319">
        <f xml:space="preserve">  WEG_CB[[#This Row],[Composante salariale]]  +  WEG_CB[[#This Row],[Composante des avantages sociaux obligatoires (17,5%)]]</f>
        <v>0</v>
      </c>
      <c r="Q55" s="246"/>
    </row>
    <row r="56" spans="1:17" x14ac:dyDescent="0.25">
      <c r="A56" s="240"/>
      <c r="B56" s="79">
        <v>47</v>
      </c>
      <c r="C56" s="80"/>
      <c r="D56" s="80"/>
      <c r="E56" s="80"/>
      <c r="F56" s="80"/>
      <c r="G56" s="81"/>
      <c r="H56" s="84"/>
      <c r="I56" s="84"/>
      <c r="J56" s="172"/>
      <c r="K56" s="312" t="str">
        <f>IF(  WEG_CB[[#This Row],[% du temps pour le poste admissible]] &gt;= 0.25,  IF(  WEG_CB[[#This Row],[Admissibilité du taux horaire]] &gt;= 2,  "Pleine",  IF(  WEG_CB[[#This Row],[Admissibilité du taux horaire]] &gt; 0,  "Partielle",  "Inadmissible"  )  ),  "Inadmissible")</f>
        <v>Inadmissible</v>
      </c>
      <c r="L56" s="313">
        <f xml:space="preserve">  MIN(  WEG_CB_Threshold  -  MIN(  WEG_CB[[#This Row],[Taux horaire de base]], WEG_CB_Threshold  ), 2 )</f>
        <v>0</v>
      </c>
      <c r="M56" s="314">
        <f xml:space="preserve">  WEG_CB[[#This Row],[Nombre d''heures travaillées par semaine]]  *  WEG_CB[[#This Row],[Semaines travaillées durant l''année]]  *  WEG_CB[[#This Row],[% du temps pour le poste admissible]]  /  FTE_Hrs</f>
        <v>0</v>
      </c>
      <c r="N5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6" s="315">
        <f xml:space="preserve">  WEG_CB[[#This Row],[Composante salariale]]  *  17.5%</f>
        <v>0</v>
      </c>
      <c r="P56" s="315">
        <f xml:space="preserve">  WEG_CB[[#This Row],[Composante salariale]]  +  WEG_CB[[#This Row],[Composante des avantages sociaux obligatoires (17,5%)]]</f>
        <v>0</v>
      </c>
      <c r="Q56" s="246"/>
    </row>
    <row r="57" spans="1:17" x14ac:dyDescent="0.25">
      <c r="A57" s="240"/>
      <c r="B57" s="83">
        <v>48</v>
      </c>
      <c r="C57" s="80"/>
      <c r="D57" s="80"/>
      <c r="E57" s="80"/>
      <c r="F57" s="80"/>
      <c r="G57" s="81"/>
      <c r="H57" s="84"/>
      <c r="I57" s="84"/>
      <c r="J57" s="172"/>
      <c r="K57" s="316" t="str">
        <f>IF(  WEG_CB[[#This Row],[% du temps pour le poste admissible]] &gt;= 0.25,  IF(  WEG_CB[[#This Row],[Admissibilité du taux horaire]] &gt;= 2,  "Pleine",  IF(  WEG_CB[[#This Row],[Admissibilité du taux horaire]] &gt; 0,  "Partielle",  "Inadmissible"  )  ),  "Inadmissible")</f>
        <v>Inadmissible</v>
      </c>
      <c r="L57" s="317">
        <f xml:space="preserve">  MIN(  WEG_CB_Threshold  -  MIN(  WEG_CB[[#This Row],[Taux horaire de base]], WEG_CB_Threshold  ), 2 )</f>
        <v>0</v>
      </c>
      <c r="M57" s="318">
        <f xml:space="preserve">  WEG_CB[[#This Row],[Nombre d''heures travaillées par semaine]]  *  WEG_CB[[#This Row],[Semaines travaillées durant l''année]]  *  WEG_CB[[#This Row],[% du temps pour le poste admissible]]  /  FTE_Hrs</f>
        <v>0</v>
      </c>
      <c r="N5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7" s="319">
        <f xml:space="preserve">  WEG_CB[[#This Row],[Composante salariale]]  *  17.5%</f>
        <v>0</v>
      </c>
      <c r="P57" s="319">
        <f xml:space="preserve">  WEG_CB[[#This Row],[Composante salariale]]  +  WEG_CB[[#This Row],[Composante des avantages sociaux obligatoires (17,5%)]]</f>
        <v>0</v>
      </c>
      <c r="Q57" s="246"/>
    </row>
    <row r="58" spans="1:17" x14ac:dyDescent="0.25">
      <c r="A58" s="240"/>
      <c r="B58" s="79">
        <v>49</v>
      </c>
      <c r="C58" s="80"/>
      <c r="D58" s="80"/>
      <c r="E58" s="80"/>
      <c r="F58" s="80"/>
      <c r="G58" s="81"/>
      <c r="H58" s="84"/>
      <c r="I58" s="84"/>
      <c r="J58" s="172"/>
      <c r="K58" s="312" t="str">
        <f>IF(  WEG_CB[[#This Row],[% du temps pour le poste admissible]] &gt;= 0.25,  IF(  WEG_CB[[#This Row],[Admissibilité du taux horaire]] &gt;= 2,  "Pleine",  IF(  WEG_CB[[#This Row],[Admissibilité du taux horaire]] &gt; 0,  "Partielle",  "Inadmissible"  )  ),  "Inadmissible")</f>
        <v>Inadmissible</v>
      </c>
      <c r="L58" s="313">
        <f xml:space="preserve">  MIN(  WEG_CB_Threshold  -  MIN(  WEG_CB[[#This Row],[Taux horaire de base]], WEG_CB_Threshold  ), 2 )</f>
        <v>0</v>
      </c>
      <c r="M58" s="314">
        <f xml:space="preserve">  WEG_CB[[#This Row],[Nombre d''heures travaillées par semaine]]  *  WEG_CB[[#This Row],[Semaines travaillées durant l''année]]  *  WEG_CB[[#This Row],[% du temps pour le poste admissible]]  /  FTE_Hrs</f>
        <v>0</v>
      </c>
      <c r="N5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8" s="315">
        <f xml:space="preserve">  WEG_CB[[#This Row],[Composante salariale]]  *  17.5%</f>
        <v>0</v>
      </c>
      <c r="P58" s="315">
        <f xml:space="preserve">  WEG_CB[[#This Row],[Composante salariale]]  +  WEG_CB[[#This Row],[Composante des avantages sociaux obligatoires (17,5%)]]</f>
        <v>0</v>
      </c>
      <c r="Q58" s="246"/>
    </row>
    <row r="59" spans="1:17" x14ac:dyDescent="0.25">
      <c r="A59" s="240"/>
      <c r="B59" s="83">
        <v>50</v>
      </c>
      <c r="C59" s="80"/>
      <c r="D59" s="80"/>
      <c r="E59" s="80"/>
      <c r="F59" s="80"/>
      <c r="G59" s="81"/>
      <c r="H59" s="84"/>
      <c r="I59" s="84"/>
      <c r="J59" s="172"/>
      <c r="K59" s="316" t="str">
        <f>IF(  WEG_CB[[#This Row],[% du temps pour le poste admissible]] &gt;= 0.25,  IF(  WEG_CB[[#This Row],[Admissibilité du taux horaire]] &gt;= 2,  "Pleine",  IF(  WEG_CB[[#This Row],[Admissibilité du taux horaire]] &gt; 0,  "Partielle",  "Inadmissible"  )  ),  "Inadmissible")</f>
        <v>Inadmissible</v>
      </c>
      <c r="L59" s="317">
        <f xml:space="preserve">  MIN(  WEG_CB_Threshold  -  MIN(  WEG_CB[[#This Row],[Taux horaire de base]], WEG_CB_Threshold  ), 2 )</f>
        <v>0</v>
      </c>
      <c r="M59" s="318">
        <f xml:space="preserve">  WEG_CB[[#This Row],[Nombre d''heures travaillées par semaine]]  *  WEG_CB[[#This Row],[Semaines travaillées durant l''année]]  *  WEG_CB[[#This Row],[% du temps pour le poste admissible]]  /  FTE_Hrs</f>
        <v>0</v>
      </c>
      <c r="N5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9" s="319">
        <f xml:space="preserve">  WEG_CB[[#This Row],[Composante salariale]]  *  17.5%</f>
        <v>0</v>
      </c>
      <c r="P59" s="319">
        <f xml:space="preserve">  WEG_CB[[#This Row],[Composante salariale]]  +  WEG_CB[[#This Row],[Composante des avantages sociaux obligatoires (17,5%)]]</f>
        <v>0</v>
      </c>
      <c r="Q59" s="246"/>
    </row>
    <row r="60" spans="1:17" x14ac:dyDescent="0.25">
      <c r="A60" s="240"/>
      <c r="B60" s="79">
        <v>51</v>
      </c>
      <c r="C60" s="80"/>
      <c r="D60" s="80"/>
      <c r="E60" s="80"/>
      <c r="F60" s="80"/>
      <c r="G60" s="81"/>
      <c r="H60" s="84"/>
      <c r="I60" s="84"/>
      <c r="J60" s="172"/>
      <c r="K60" s="312" t="str">
        <f>IF(  WEG_CB[[#This Row],[% du temps pour le poste admissible]] &gt;= 0.25,  IF(  WEG_CB[[#This Row],[Admissibilité du taux horaire]] &gt;= 2,  "Pleine",  IF(  WEG_CB[[#This Row],[Admissibilité du taux horaire]] &gt; 0,  "Partielle",  "Inadmissible"  )  ),  "Inadmissible")</f>
        <v>Inadmissible</v>
      </c>
      <c r="L60" s="313">
        <f xml:space="preserve">  MIN(  WEG_CB_Threshold  -  MIN(  WEG_CB[[#This Row],[Taux horaire de base]], WEG_CB_Threshold  ), 2 )</f>
        <v>0</v>
      </c>
      <c r="M60" s="314">
        <f xml:space="preserve">  WEG_CB[[#This Row],[Nombre d''heures travaillées par semaine]]  *  WEG_CB[[#This Row],[Semaines travaillées durant l''année]]  *  WEG_CB[[#This Row],[% du temps pour le poste admissible]]  /  FTE_Hrs</f>
        <v>0</v>
      </c>
      <c r="N6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0" s="315">
        <f xml:space="preserve">  WEG_CB[[#This Row],[Composante salariale]]  *  17.5%</f>
        <v>0</v>
      </c>
      <c r="P60" s="315">
        <f xml:space="preserve">  WEG_CB[[#This Row],[Composante salariale]]  +  WEG_CB[[#This Row],[Composante des avantages sociaux obligatoires (17,5%)]]</f>
        <v>0</v>
      </c>
      <c r="Q60" s="246"/>
    </row>
    <row r="61" spans="1:17" x14ac:dyDescent="0.25">
      <c r="A61" s="240"/>
      <c r="B61" s="83">
        <v>52</v>
      </c>
      <c r="C61" s="80"/>
      <c r="D61" s="80"/>
      <c r="E61" s="80"/>
      <c r="F61" s="80"/>
      <c r="G61" s="81"/>
      <c r="H61" s="84"/>
      <c r="I61" s="84"/>
      <c r="J61" s="172"/>
      <c r="K61" s="316" t="str">
        <f>IF(  WEG_CB[[#This Row],[% du temps pour le poste admissible]] &gt;= 0.25,  IF(  WEG_CB[[#This Row],[Admissibilité du taux horaire]] &gt;= 2,  "Pleine",  IF(  WEG_CB[[#This Row],[Admissibilité du taux horaire]] &gt; 0,  "Partielle",  "Inadmissible"  )  ),  "Inadmissible")</f>
        <v>Inadmissible</v>
      </c>
      <c r="L61" s="317">
        <f xml:space="preserve">  MIN(  WEG_CB_Threshold  -  MIN(  WEG_CB[[#This Row],[Taux horaire de base]], WEG_CB_Threshold  ), 2 )</f>
        <v>0</v>
      </c>
      <c r="M61" s="318">
        <f xml:space="preserve">  WEG_CB[[#This Row],[Nombre d''heures travaillées par semaine]]  *  WEG_CB[[#This Row],[Semaines travaillées durant l''année]]  *  WEG_CB[[#This Row],[% du temps pour le poste admissible]]  /  FTE_Hrs</f>
        <v>0</v>
      </c>
      <c r="N6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1" s="319">
        <f xml:space="preserve">  WEG_CB[[#This Row],[Composante salariale]]  *  17.5%</f>
        <v>0</v>
      </c>
      <c r="P61" s="319">
        <f xml:space="preserve">  WEG_CB[[#This Row],[Composante salariale]]  +  WEG_CB[[#This Row],[Composante des avantages sociaux obligatoires (17,5%)]]</f>
        <v>0</v>
      </c>
      <c r="Q61" s="246"/>
    </row>
    <row r="62" spans="1:17" x14ac:dyDescent="0.25">
      <c r="A62" s="240"/>
      <c r="B62" s="79">
        <v>53</v>
      </c>
      <c r="C62" s="80"/>
      <c r="D62" s="80"/>
      <c r="E62" s="80"/>
      <c r="F62" s="80"/>
      <c r="G62" s="81"/>
      <c r="H62" s="84"/>
      <c r="I62" s="84"/>
      <c r="J62" s="172"/>
      <c r="K62" s="312" t="str">
        <f>IF(  WEG_CB[[#This Row],[% du temps pour le poste admissible]] &gt;= 0.25,  IF(  WEG_CB[[#This Row],[Admissibilité du taux horaire]] &gt;= 2,  "Pleine",  IF(  WEG_CB[[#This Row],[Admissibilité du taux horaire]] &gt; 0,  "Partielle",  "Inadmissible"  )  ),  "Inadmissible")</f>
        <v>Inadmissible</v>
      </c>
      <c r="L62" s="313">
        <f xml:space="preserve">  MIN(  WEG_CB_Threshold  -  MIN(  WEG_CB[[#This Row],[Taux horaire de base]], WEG_CB_Threshold  ), 2 )</f>
        <v>0</v>
      </c>
      <c r="M62" s="314">
        <f xml:space="preserve">  WEG_CB[[#This Row],[Nombre d''heures travaillées par semaine]]  *  WEG_CB[[#This Row],[Semaines travaillées durant l''année]]  *  WEG_CB[[#This Row],[% du temps pour le poste admissible]]  /  FTE_Hrs</f>
        <v>0</v>
      </c>
      <c r="N6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2" s="315">
        <f xml:space="preserve">  WEG_CB[[#This Row],[Composante salariale]]  *  17.5%</f>
        <v>0</v>
      </c>
      <c r="P62" s="315">
        <f xml:space="preserve">  WEG_CB[[#This Row],[Composante salariale]]  +  WEG_CB[[#This Row],[Composante des avantages sociaux obligatoires (17,5%)]]</f>
        <v>0</v>
      </c>
      <c r="Q62" s="246"/>
    </row>
    <row r="63" spans="1:17" x14ac:dyDescent="0.25">
      <c r="A63" s="240"/>
      <c r="B63" s="83">
        <v>54</v>
      </c>
      <c r="C63" s="80"/>
      <c r="D63" s="80"/>
      <c r="E63" s="80"/>
      <c r="F63" s="80"/>
      <c r="G63" s="81"/>
      <c r="H63" s="84"/>
      <c r="I63" s="84"/>
      <c r="J63" s="172"/>
      <c r="K63" s="316" t="str">
        <f>IF(  WEG_CB[[#This Row],[% du temps pour le poste admissible]] &gt;= 0.25,  IF(  WEG_CB[[#This Row],[Admissibilité du taux horaire]] &gt;= 2,  "Pleine",  IF(  WEG_CB[[#This Row],[Admissibilité du taux horaire]] &gt; 0,  "Partielle",  "Inadmissible"  )  ),  "Inadmissible")</f>
        <v>Inadmissible</v>
      </c>
      <c r="L63" s="317">
        <f xml:space="preserve">  MIN(  WEG_CB_Threshold  -  MIN(  WEG_CB[[#This Row],[Taux horaire de base]], WEG_CB_Threshold  ), 2 )</f>
        <v>0</v>
      </c>
      <c r="M63" s="318">
        <f xml:space="preserve">  WEG_CB[[#This Row],[Nombre d''heures travaillées par semaine]]  *  WEG_CB[[#This Row],[Semaines travaillées durant l''année]]  *  WEG_CB[[#This Row],[% du temps pour le poste admissible]]  /  FTE_Hrs</f>
        <v>0</v>
      </c>
      <c r="N6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3" s="319">
        <f xml:space="preserve">  WEG_CB[[#This Row],[Composante salariale]]  *  17.5%</f>
        <v>0</v>
      </c>
      <c r="P63" s="319">
        <f xml:space="preserve">  WEG_CB[[#This Row],[Composante salariale]]  +  WEG_CB[[#This Row],[Composante des avantages sociaux obligatoires (17,5%)]]</f>
        <v>0</v>
      </c>
      <c r="Q63" s="103"/>
    </row>
    <row r="64" spans="1:17" x14ac:dyDescent="0.25">
      <c r="A64" s="240"/>
      <c r="B64" s="79">
        <v>55</v>
      </c>
      <c r="C64" s="80"/>
      <c r="D64" s="80"/>
      <c r="E64" s="80"/>
      <c r="F64" s="80"/>
      <c r="G64" s="81"/>
      <c r="H64" s="84"/>
      <c r="I64" s="84"/>
      <c r="J64" s="172"/>
      <c r="K64" s="312" t="str">
        <f>IF(  WEG_CB[[#This Row],[% du temps pour le poste admissible]] &gt;= 0.25,  IF(  WEG_CB[[#This Row],[Admissibilité du taux horaire]] &gt;= 2,  "Pleine",  IF(  WEG_CB[[#This Row],[Admissibilité du taux horaire]] &gt; 0,  "Partielle",  "Inadmissible"  )  ),  "Inadmissible")</f>
        <v>Inadmissible</v>
      </c>
      <c r="L64" s="313">
        <f xml:space="preserve">  MIN(  WEG_CB_Threshold  -  MIN(  WEG_CB[[#This Row],[Taux horaire de base]], WEG_CB_Threshold  ), 2 )</f>
        <v>0</v>
      </c>
      <c r="M64" s="314">
        <f xml:space="preserve">  WEG_CB[[#This Row],[Nombre d''heures travaillées par semaine]]  *  WEG_CB[[#This Row],[Semaines travaillées durant l''année]]  *  WEG_CB[[#This Row],[% du temps pour le poste admissible]]  /  FTE_Hrs</f>
        <v>0</v>
      </c>
      <c r="N6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4" s="315">
        <f xml:space="preserve">  WEG_CB[[#This Row],[Composante salariale]]  *  17.5%</f>
        <v>0</v>
      </c>
      <c r="P64" s="315">
        <f xml:space="preserve">  WEG_CB[[#This Row],[Composante salariale]]  +  WEG_CB[[#This Row],[Composante des avantages sociaux obligatoires (17,5%)]]</f>
        <v>0</v>
      </c>
      <c r="Q64" s="103"/>
    </row>
    <row r="65" spans="1:17" x14ac:dyDescent="0.25">
      <c r="A65" s="240"/>
      <c r="B65" s="83">
        <v>56</v>
      </c>
      <c r="C65" s="80"/>
      <c r="D65" s="80"/>
      <c r="E65" s="80"/>
      <c r="F65" s="80"/>
      <c r="G65" s="81"/>
      <c r="H65" s="84"/>
      <c r="I65" s="84"/>
      <c r="J65" s="172"/>
      <c r="K65" s="316" t="str">
        <f>IF(  WEG_CB[[#This Row],[% du temps pour le poste admissible]] &gt;= 0.25,  IF(  WEG_CB[[#This Row],[Admissibilité du taux horaire]] &gt;= 2,  "Pleine",  IF(  WEG_CB[[#This Row],[Admissibilité du taux horaire]] &gt; 0,  "Partielle",  "Inadmissible"  )  ),  "Inadmissible")</f>
        <v>Inadmissible</v>
      </c>
      <c r="L65" s="317">
        <f xml:space="preserve">  MIN(  WEG_CB_Threshold  -  MIN(  WEG_CB[[#This Row],[Taux horaire de base]], WEG_CB_Threshold  ), 2 )</f>
        <v>0</v>
      </c>
      <c r="M65" s="318">
        <f xml:space="preserve">  WEG_CB[[#This Row],[Nombre d''heures travaillées par semaine]]  *  WEG_CB[[#This Row],[Semaines travaillées durant l''année]]  *  WEG_CB[[#This Row],[% du temps pour le poste admissible]]  /  FTE_Hrs</f>
        <v>0</v>
      </c>
      <c r="N6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5" s="319">
        <f xml:space="preserve">  WEG_CB[[#This Row],[Composante salariale]]  *  17.5%</f>
        <v>0</v>
      </c>
      <c r="P65" s="319">
        <f xml:space="preserve">  WEG_CB[[#This Row],[Composante salariale]]  +  WEG_CB[[#This Row],[Composante des avantages sociaux obligatoires (17,5%)]]</f>
        <v>0</v>
      </c>
      <c r="Q65" s="103"/>
    </row>
    <row r="66" spans="1:17" x14ac:dyDescent="0.25">
      <c r="A66" s="240"/>
      <c r="B66" s="79">
        <v>57</v>
      </c>
      <c r="C66" s="80"/>
      <c r="D66" s="80"/>
      <c r="E66" s="80"/>
      <c r="F66" s="80"/>
      <c r="G66" s="81"/>
      <c r="H66" s="84"/>
      <c r="I66" s="84"/>
      <c r="J66" s="172"/>
      <c r="K66" s="312" t="str">
        <f>IF(  WEG_CB[[#This Row],[% du temps pour le poste admissible]] &gt;= 0.25,  IF(  WEG_CB[[#This Row],[Admissibilité du taux horaire]] &gt;= 2,  "Pleine",  IF(  WEG_CB[[#This Row],[Admissibilité du taux horaire]] &gt; 0,  "Partielle",  "Inadmissible"  )  ),  "Inadmissible")</f>
        <v>Inadmissible</v>
      </c>
      <c r="L66" s="313">
        <f xml:space="preserve">  MIN(  WEG_CB_Threshold  -  MIN(  WEG_CB[[#This Row],[Taux horaire de base]], WEG_CB_Threshold  ), 2 )</f>
        <v>0</v>
      </c>
      <c r="M66" s="314">
        <f xml:space="preserve">  WEG_CB[[#This Row],[Nombre d''heures travaillées par semaine]]  *  WEG_CB[[#This Row],[Semaines travaillées durant l''année]]  *  WEG_CB[[#This Row],[% du temps pour le poste admissible]]  /  FTE_Hrs</f>
        <v>0</v>
      </c>
      <c r="N6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6" s="315">
        <f xml:space="preserve">  WEG_CB[[#This Row],[Composante salariale]]  *  17.5%</f>
        <v>0</v>
      </c>
      <c r="P66" s="315">
        <f xml:space="preserve">  WEG_CB[[#This Row],[Composante salariale]]  +  WEG_CB[[#This Row],[Composante des avantages sociaux obligatoires (17,5%)]]</f>
        <v>0</v>
      </c>
      <c r="Q66" s="103"/>
    </row>
    <row r="67" spans="1:17" x14ac:dyDescent="0.25">
      <c r="A67" s="240"/>
      <c r="B67" s="83">
        <v>58</v>
      </c>
      <c r="C67" s="80"/>
      <c r="D67" s="80"/>
      <c r="E67" s="80"/>
      <c r="F67" s="80"/>
      <c r="G67" s="81"/>
      <c r="H67" s="84"/>
      <c r="I67" s="84"/>
      <c r="J67" s="172"/>
      <c r="K67" s="316" t="str">
        <f>IF(  WEG_CB[[#This Row],[% du temps pour le poste admissible]] &gt;= 0.25,  IF(  WEG_CB[[#This Row],[Admissibilité du taux horaire]] &gt;= 2,  "Pleine",  IF(  WEG_CB[[#This Row],[Admissibilité du taux horaire]] &gt; 0,  "Partielle",  "Inadmissible"  )  ),  "Inadmissible")</f>
        <v>Inadmissible</v>
      </c>
      <c r="L67" s="317">
        <f xml:space="preserve">  MIN(  WEG_CB_Threshold  -  MIN(  WEG_CB[[#This Row],[Taux horaire de base]], WEG_CB_Threshold  ), 2 )</f>
        <v>0</v>
      </c>
      <c r="M67" s="318">
        <f xml:space="preserve">  WEG_CB[[#This Row],[Nombre d''heures travaillées par semaine]]  *  WEG_CB[[#This Row],[Semaines travaillées durant l''année]]  *  WEG_CB[[#This Row],[% du temps pour le poste admissible]]  /  FTE_Hrs</f>
        <v>0</v>
      </c>
      <c r="N6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7" s="319">
        <f xml:space="preserve">  WEG_CB[[#This Row],[Composante salariale]]  *  17.5%</f>
        <v>0</v>
      </c>
      <c r="P67" s="319">
        <f xml:space="preserve">  WEG_CB[[#This Row],[Composante salariale]]  +  WEG_CB[[#This Row],[Composante des avantages sociaux obligatoires (17,5%)]]</f>
        <v>0</v>
      </c>
      <c r="Q67" s="103"/>
    </row>
    <row r="68" spans="1:17" x14ac:dyDescent="0.25">
      <c r="A68" s="240"/>
      <c r="B68" s="79">
        <v>59</v>
      </c>
      <c r="C68" s="80"/>
      <c r="D68" s="80"/>
      <c r="E68" s="80"/>
      <c r="F68" s="80"/>
      <c r="G68" s="81"/>
      <c r="H68" s="84"/>
      <c r="I68" s="84"/>
      <c r="J68" s="172"/>
      <c r="K68" s="312" t="str">
        <f>IF(  WEG_CB[[#This Row],[% du temps pour le poste admissible]] &gt;= 0.25,  IF(  WEG_CB[[#This Row],[Admissibilité du taux horaire]] &gt;= 2,  "Pleine",  IF(  WEG_CB[[#This Row],[Admissibilité du taux horaire]] &gt; 0,  "Partielle",  "Inadmissible"  )  ),  "Inadmissible")</f>
        <v>Inadmissible</v>
      </c>
      <c r="L68" s="313">
        <f xml:space="preserve">  MIN(  WEG_CB_Threshold  -  MIN(  WEG_CB[[#This Row],[Taux horaire de base]], WEG_CB_Threshold  ), 2 )</f>
        <v>0</v>
      </c>
      <c r="M68" s="314">
        <f xml:space="preserve">  WEG_CB[[#This Row],[Nombre d''heures travaillées par semaine]]  *  WEG_CB[[#This Row],[Semaines travaillées durant l''année]]  *  WEG_CB[[#This Row],[% du temps pour le poste admissible]]  /  FTE_Hrs</f>
        <v>0</v>
      </c>
      <c r="N6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8" s="315">
        <f xml:space="preserve">  WEG_CB[[#This Row],[Composante salariale]]  *  17.5%</f>
        <v>0</v>
      </c>
      <c r="P68" s="315">
        <f xml:space="preserve">  WEG_CB[[#This Row],[Composante salariale]]  +  WEG_CB[[#This Row],[Composante des avantages sociaux obligatoires (17,5%)]]</f>
        <v>0</v>
      </c>
      <c r="Q68" s="103"/>
    </row>
    <row r="69" spans="1:17" x14ac:dyDescent="0.25">
      <c r="A69" s="240"/>
      <c r="B69" s="83">
        <v>60</v>
      </c>
      <c r="C69" s="80"/>
      <c r="D69" s="80"/>
      <c r="E69" s="80"/>
      <c r="F69" s="80"/>
      <c r="G69" s="81"/>
      <c r="H69" s="84"/>
      <c r="I69" s="84"/>
      <c r="J69" s="172"/>
      <c r="K69" s="316" t="str">
        <f>IF(  WEG_CB[[#This Row],[% du temps pour le poste admissible]] &gt;= 0.25,  IF(  WEG_CB[[#This Row],[Admissibilité du taux horaire]] &gt;= 2,  "Pleine",  IF(  WEG_CB[[#This Row],[Admissibilité du taux horaire]] &gt; 0,  "Partielle",  "Inadmissible"  )  ),  "Inadmissible")</f>
        <v>Inadmissible</v>
      </c>
      <c r="L69" s="317">
        <f xml:space="preserve">  MIN(  WEG_CB_Threshold  -  MIN(  WEG_CB[[#This Row],[Taux horaire de base]], WEG_CB_Threshold  ), 2 )</f>
        <v>0</v>
      </c>
      <c r="M69" s="318">
        <f xml:space="preserve">  WEG_CB[[#This Row],[Nombre d''heures travaillées par semaine]]  *  WEG_CB[[#This Row],[Semaines travaillées durant l''année]]  *  WEG_CB[[#This Row],[% du temps pour le poste admissible]]  /  FTE_Hrs</f>
        <v>0</v>
      </c>
      <c r="N6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9" s="319">
        <f xml:space="preserve">  WEG_CB[[#This Row],[Composante salariale]]  *  17.5%</f>
        <v>0</v>
      </c>
      <c r="P69" s="319">
        <f xml:space="preserve">  WEG_CB[[#This Row],[Composante salariale]]  +  WEG_CB[[#This Row],[Composante des avantages sociaux obligatoires (17,5%)]]</f>
        <v>0</v>
      </c>
      <c r="Q69" s="103"/>
    </row>
    <row r="70" spans="1:17" x14ac:dyDescent="0.25">
      <c r="A70" s="240"/>
      <c r="B70" s="79">
        <v>61</v>
      </c>
      <c r="C70" s="80"/>
      <c r="D70" s="80"/>
      <c r="E70" s="80"/>
      <c r="F70" s="80"/>
      <c r="G70" s="81"/>
      <c r="H70" s="84"/>
      <c r="I70" s="84"/>
      <c r="J70" s="172"/>
      <c r="K70" s="312" t="str">
        <f>IF(  WEG_CB[[#This Row],[% du temps pour le poste admissible]] &gt;= 0.25,  IF(  WEG_CB[[#This Row],[Admissibilité du taux horaire]] &gt;= 2,  "Pleine",  IF(  WEG_CB[[#This Row],[Admissibilité du taux horaire]] &gt; 0,  "Partielle",  "Inadmissible"  )  ),  "Inadmissible")</f>
        <v>Inadmissible</v>
      </c>
      <c r="L70" s="313">
        <f xml:space="preserve">  MIN(  WEG_CB_Threshold  -  MIN(  WEG_CB[[#This Row],[Taux horaire de base]], WEG_CB_Threshold  ), 2 )</f>
        <v>0</v>
      </c>
      <c r="M70" s="314">
        <f xml:space="preserve">  WEG_CB[[#This Row],[Nombre d''heures travaillées par semaine]]  *  WEG_CB[[#This Row],[Semaines travaillées durant l''année]]  *  WEG_CB[[#This Row],[% du temps pour le poste admissible]]  /  FTE_Hrs</f>
        <v>0</v>
      </c>
      <c r="N7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0" s="315">
        <f xml:space="preserve">  WEG_CB[[#This Row],[Composante salariale]]  *  17.5%</f>
        <v>0</v>
      </c>
      <c r="P70" s="315">
        <f xml:space="preserve">  WEG_CB[[#This Row],[Composante salariale]]  +  WEG_CB[[#This Row],[Composante des avantages sociaux obligatoires (17,5%)]]</f>
        <v>0</v>
      </c>
      <c r="Q70" s="103"/>
    </row>
    <row r="71" spans="1:17" x14ac:dyDescent="0.25">
      <c r="A71" s="240"/>
      <c r="B71" s="83">
        <v>62</v>
      </c>
      <c r="C71" s="80"/>
      <c r="D71" s="80"/>
      <c r="E71" s="80"/>
      <c r="F71" s="80"/>
      <c r="G71" s="81"/>
      <c r="H71" s="84"/>
      <c r="I71" s="84"/>
      <c r="J71" s="172"/>
      <c r="K71" s="316" t="str">
        <f>IF(  WEG_CB[[#This Row],[% du temps pour le poste admissible]] &gt;= 0.25,  IF(  WEG_CB[[#This Row],[Admissibilité du taux horaire]] &gt;= 2,  "Pleine",  IF(  WEG_CB[[#This Row],[Admissibilité du taux horaire]] &gt; 0,  "Partielle",  "Inadmissible"  )  ),  "Inadmissible")</f>
        <v>Inadmissible</v>
      </c>
      <c r="L71" s="317">
        <f xml:space="preserve">  MIN(  WEG_CB_Threshold  -  MIN(  WEG_CB[[#This Row],[Taux horaire de base]], WEG_CB_Threshold  ), 2 )</f>
        <v>0</v>
      </c>
      <c r="M71" s="318">
        <f xml:space="preserve">  WEG_CB[[#This Row],[Nombre d''heures travaillées par semaine]]  *  WEG_CB[[#This Row],[Semaines travaillées durant l''année]]  *  WEG_CB[[#This Row],[% du temps pour le poste admissible]]  /  FTE_Hrs</f>
        <v>0</v>
      </c>
      <c r="N7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1" s="319">
        <f xml:space="preserve">  WEG_CB[[#This Row],[Composante salariale]]  *  17.5%</f>
        <v>0</v>
      </c>
      <c r="P71" s="319">
        <f xml:space="preserve">  WEG_CB[[#This Row],[Composante salariale]]  +  WEG_CB[[#This Row],[Composante des avantages sociaux obligatoires (17,5%)]]</f>
        <v>0</v>
      </c>
      <c r="Q71" s="103"/>
    </row>
    <row r="72" spans="1:17" x14ac:dyDescent="0.25">
      <c r="A72" s="240"/>
      <c r="B72" s="79">
        <v>63</v>
      </c>
      <c r="C72" s="80"/>
      <c r="D72" s="80"/>
      <c r="E72" s="80"/>
      <c r="F72" s="80"/>
      <c r="G72" s="81"/>
      <c r="H72" s="84"/>
      <c r="I72" s="84"/>
      <c r="J72" s="172"/>
      <c r="K72" s="312" t="str">
        <f>IF(  WEG_CB[[#This Row],[% du temps pour le poste admissible]] &gt;= 0.25,  IF(  WEG_CB[[#This Row],[Admissibilité du taux horaire]] &gt;= 2,  "Pleine",  IF(  WEG_CB[[#This Row],[Admissibilité du taux horaire]] &gt; 0,  "Partielle",  "Inadmissible"  )  ),  "Inadmissible")</f>
        <v>Inadmissible</v>
      </c>
      <c r="L72" s="313">
        <f xml:space="preserve">  MIN(  WEG_CB_Threshold  -  MIN(  WEG_CB[[#This Row],[Taux horaire de base]], WEG_CB_Threshold  ), 2 )</f>
        <v>0</v>
      </c>
      <c r="M72" s="314">
        <f xml:space="preserve">  WEG_CB[[#This Row],[Nombre d''heures travaillées par semaine]]  *  WEG_CB[[#This Row],[Semaines travaillées durant l''année]]  *  WEG_CB[[#This Row],[% du temps pour le poste admissible]]  /  FTE_Hrs</f>
        <v>0</v>
      </c>
      <c r="N7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2" s="315">
        <f xml:space="preserve">  WEG_CB[[#This Row],[Composante salariale]]  *  17.5%</f>
        <v>0</v>
      </c>
      <c r="P72" s="315">
        <f xml:space="preserve">  WEG_CB[[#This Row],[Composante salariale]]  +  WEG_CB[[#This Row],[Composante des avantages sociaux obligatoires (17,5%)]]</f>
        <v>0</v>
      </c>
      <c r="Q72" s="103"/>
    </row>
    <row r="73" spans="1:17" x14ac:dyDescent="0.25">
      <c r="A73" s="240"/>
      <c r="B73" s="83">
        <v>64</v>
      </c>
      <c r="C73" s="80"/>
      <c r="D73" s="80"/>
      <c r="E73" s="80"/>
      <c r="F73" s="80"/>
      <c r="G73" s="81"/>
      <c r="H73" s="84"/>
      <c r="I73" s="84"/>
      <c r="J73" s="172"/>
      <c r="K73" s="316" t="str">
        <f>IF(  WEG_CB[[#This Row],[% du temps pour le poste admissible]] &gt;= 0.25,  IF(  WEG_CB[[#This Row],[Admissibilité du taux horaire]] &gt;= 2,  "Pleine",  IF(  WEG_CB[[#This Row],[Admissibilité du taux horaire]] &gt; 0,  "Partielle",  "Inadmissible"  )  ),  "Inadmissible")</f>
        <v>Inadmissible</v>
      </c>
      <c r="L73" s="317">
        <f xml:space="preserve">  MIN(  WEG_CB_Threshold  -  MIN(  WEG_CB[[#This Row],[Taux horaire de base]], WEG_CB_Threshold  ), 2 )</f>
        <v>0</v>
      </c>
      <c r="M73" s="318">
        <f xml:space="preserve">  WEG_CB[[#This Row],[Nombre d''heures travaillées par semaine]]  *  WEG_CB[[#This Row],[Semaines travaillées durant l''année]]  *  WEG_CB[[#This Row],[% du temps pour le poste admissible]]  /  FTE_Hrs</f>
        <v>0</v>
      </c>
      <c r="N7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3" s="319">
        <f xml:space="preserve">  WEG_CB[[#This Row],[Composante salariale]]  *  17.5%</f>
        <v>0</v>
      </c>
      <c r="P73" s="319">
        <f xml:space="preserve">  WEG_CB[[#This Row],[Composante salariale]]  +  WEG_CB[[#This Row],[Composante des avantages sociaux obligatoires (17,5%)]]</f>
        <v>0</v>
      </c>
      <c r="Q73" s="103"/>
    </row>
    <row r="74" spans="1:17" x14ac:dyDescent="0.25">
      <c r="A74" s="240"/>
      <c r="B74" s="79">
        <v>65</v>
      </c>
      <c r="C74" s="80"/>
      <c r="D74" s="80"/>
      <c r="E74" s="80"/>
      <c r="F74" s="80"/>
      <c r="G74" s="81"/>
      <c r="H74" s="84"/>
      <c r="I74" s="84"/>
      <c r="J74" s="172"/>
      <c r="K74" s="312" t="str">
        <f>IF(  WEG_CB[[#This Row],[% du temps pour le poste admissible]] &gt;= 0.25,  IF(  WEG_CB[[#This Row],[Admissibilité du taux horaire]] &gt;= 2,  "Pleine",  IF(  WEG_CB[[#This Row],[Admissibilité du taux horaire]] &gt; 0,  "Partielle",  "Inadmissible"  )  ),  "Inadmissible")</f>
        <v>Inadmissible</v>
      </c>
      <c r="L74" s="313">
        <f xml:space="preserve">  MIN(  WEG_CB_Threshold  -  MIN(  WEG_CB[[#This Row],[Taux horaire de base]], WEG_CB_Threshold  ), 2 )</f>
        <v>0</v>
      </c>
      <c r="M74" s="314">
        <f xml:space="preserve">  WEG_CB[[#This Row],[Nombre d''heures travaillées par semaine]]  *  WEG_CB[[#This Row],[Semaines travaillées durant l''année]]  *  WEG_CB[[#This Row],[% du temps pour le poste admissible]]  /  FTE_Hrs</f>
        <v>0</v>
      </c>
      <c r="N7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4" s="315">
        <f xml:space="preserve">  WEG_CB[[#This Row],[Composante salariale]]  *  17.5%</f>
        <v>0</v>
      </c>
      <c r="P74" s="315">
        <f xml:space="preserve">  WEG_CB[[#This Row],[Composante salariale]]  +  WEG_CB[[#This Row],[Composante des avantages sociaux obligatoires (17,5%)]]</f>
        <v>0</v>
      </c>
      <c r="Q74" s="103"/>
    </row>
    <row r="75" spans="1:17" x14ac:dyDescent="0.25">
      <c r="A75" s="240"/>
      <c r="B75" s="83">
        <v>66</v>
      </c>
      <c r="C75" s="80"/>
      <c r="D75" s="80"/>
      <c r="E75" s="80"/>
      <c r="F75" s="80"/>
      <c r="G75" s="81"/>
      <c r="H75" s="84"/>
      <c r="I75" s="84"/>
      <c r="J75" s="172"/>
      <c r="K75" s="316" t="str">
        <f>IF(  WEG_CB[[#This Row],[% du temps pour le poste admissible]] &gt;= 0.25,  IF(  WEG_CB[[#This Row],[Admissibilité du taux horaire]] &gt;= 2,  "Pleine",  IF(  WEG_CB[[#This Row],[Admissibilité du taux horaire]] &gt; 0,  "Partielle",  "Inadmissible"  )  ),  "Inadmissible")</f>
        <v>Inadmissible</v>
      </c>
      <c r="L75" s="317">
        <f xml:space="preserve">  MIN(  WEG_CB_Threshold  -  MIN(  WEG_CB[[#This Row],[Taux horaire de base]], WEG_CB_Threshold  ), 2 )</f>
        <v>0</v>
      </c>
      <c r="M75" s="318">
        <f xml:space="preserve">  WEG_CB[[#This Row],[Nombre d''heures travaillées par semaine]]  *  WEG_CB[[#This Row],[Semaines travaillées durant l''année]]  *  WEG_CB[[#This Row],[% du temps pour le poste admissible]]  /  FTE_Hrs</f>
        <v>0</v>
      </c>
      <c r="N7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5" s="319">
        <f xml:space="preserve">  WEG_CB[[#This Row],[Composante salariale]]  *  17.5%</f>
        <v>0</v>
      </c>
      <c r="P75" s="319">
        <f xml:space="preserve">  WEG_CB[[#This Row],[Composante salariale]]  +  WEG_CB[[#This Row],[Composante des avantages sociaux obligatoires (17,5%)]]</f>
        <v>0</v>
      </c>
      <c r="Q75" s="103"/>
    </row>
    <row r="76" spans="1:17" x14ac:dyDescent="0.25">
      <c r="A76" s="240"/>
      <c r="B76" s="79">
        <v>67</v>
      </c>
      <c r="C76" s="80"/>
      <c r="D76" s="80"/>
      <c r="E76" s="80"/>
      <c r="F76" s="80"/>
      <c r="G76" s="81"/>
      <c r="H76" s="84"/>
      <c r="I76" s="84"/>
      <c r="J76" s="172"/>
      <c r="K76" s="312" t="str">
        <f>IF(  WEG_CB[[#This Row],[% du temps pour le poste admissible]] &gt;= 0.25,  IF(  WEG_CB[[#This Row],[Admissibilité du taux horaire]] &gt;= 2,  "Pleine",  IF(  WEG_CB[[#This Row],[Admissibilité du taux horaire]] &gt; 0,  "Partielle",  "Inadmissible"  )  ),  "Inadmissible")</f>
        <v>Inadmissible</v>
      </c>
      <c r="L76" s="313">
        <f xml:space="preserve">  MIN(  WEG_CB_Threshold  -  MIN(  WEG_CB[[#This Row],[Taux horaire de base]], WEG_CB_Threshold  ), 2 )</f>
        <v>0</v>
      </c>
      <c r="M76" s="314">
        <f xml:space="preserve">  WEG_CB[[#This Row],[Nombre d''heures travaillées par semaine]]  *  WEG_CB[[#This Row],[Semaines travaillées durant l''année]]  *  WEG_CB[[#This Row],[% du temps pour le poste admissible]]  /  FTE_Hrs</f>
        <v>0</v>
      </c>
      <c r="N7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6" s="315">
        <f xml:space="preserve">  WEG_CB[[#This Row],[Composante salariale]]  *  17.5%</f>
        <v>0</v>
      </c>
      <c r="P76" s="315">
        <f xml:space="preserve">  WEG_CB[[#This Row],[Composante salariale]]  +  WEG_CB[[#This Row],[Composante des avantages sociaux obligatoires (17,5%)]]</f>
        <v>0</v>
      </c>
      <c r="Q76" s="103"/>
    </row>
    <row r="77" spans="1:17" x14ac:dyDescent="0.25">
      <c r="A77" s="240"/>
      <c r="B77" s="83">
        <v>68</v>
      </c>
      <c r="C77" s="80"/>
      <c r="D77" s="80"/>
      <c r="E77" s="80"/>
      <c r="F77" s="80"/>
      <c r="G77" s="81"/>
      <c r="H77" s="84"/>
      <c r="I77" s="84"/>
      <c r="J77" s="172"/>
      <c r="K77" s="316" t="str">
        <f>IF(  WEG_CB[[#This Row],[% du temps pour le poste admissible]] &gt;= 0.25,  IF(  WEG_CB[[#This Row],[Admissibilité du taux horaire]] &gt;= 2,  "Pleine",  IF(  WEG_CB[[#This Row],[Admissibilité du taux horaire]] &gt; 0,  "Partielle",  "Inadmissible"  )  ),  "Inadmissible")</f>
        <v>Inadmissible</v>
      </c>
      <c r="L77" s="317">
        <f xml:space="preserve">  MIN(  WEG_CB_Threshold  -  MIN(  WEG_CB[[#This Row],[Taux horaire de base]], WEG_CB_Threshold  ), 2 )</f>
        <v>0</v>
      </c>
      <c r="M77" s="318">
        <f xml:space="preserve">  WEG_CB[[#This Row],[Nombre d''heures travaillées par semaine]]  *  WEG_CB[[#This Row],[Semaines travaillées durant l''année]]  *  WEG_CB[[#This Row],[% du temps pour le poste admissible]]  /  FTE_Hrs</f>
        <v>0</v>
      </c>
      <c r="N7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7" s="319">
        <f xml:space="preserve">  WEG_CB[[#This Row],[Composante salariale]]  *  17.5%</f>
        <v>0</v>
      </c>
      <c r="P77" s="319">
        <f xml:space="preserve">  WEG_CB[[#This Row],[Composante salariale]]  +  WEG_CB[[#This Row],[Composante des avantages sociaux obligatoires (17,5%)]]</f>
        <v>0</v>
      </c>
      <c r="Q77" s="103"/>
    </row>
    <row r="78" spans="1:17" x14ac:dyDescent="0.25">
      <c r="A78" s="240"/>
      <c r="B78" s="79">
        <v>69</v>
      </c>
      <c r="C78" s="80"/>
      <c r="D78" s="80"/>
      <c r="E78" s="80"/>
      <c r="F78" s="80"/>
      <c r="G78" s="81"/>
      <c r="H78" s="84"/>
      <c r="I78" s="84"/>
      <c r="J78" s="172"/>
      <c r="K78" s="312" t="str">
        <f>IF(  WEG_CB[[#This Row],[% du temps pour le poste admissible]] &gt;= 0.25,  IF(  WEG_CB[[#This Row],[Admissibilité du taux horaire]] &gt;= 2,  "Pleine",  IF(  WEG_CB[[#This Row],[Admissibilité du taux horaire]] &gt; 0,  "Partielle",  "Inadmissible"  )  ),  "Inadmissible")</f>
        <v>Inadmissible</v>
      </c>
      <c r="L78" s="313">
        <f xml:space="preserve">  MIN(  WEG_CB_Threshold  -  MIN(  WEG_CB[[#This Row],[Taux horaire de base]], WEG_CB_Threshold  ), 2 )</f>
        <v>0</v>
      </c>
      <c r="M78" s="314">
        <f xml:space="preserve">  WEG_CB[[#This Row],[Nombre d''heures travaillées par semaine]]  *  WEG_CB[[#This Row],[Semaines travaillées durant l''année]]  *  WEG_CB[[#This Row],[% du temps pour le poste admissible]]  /  FTE_Hrs</f>
        <v>0</v>
      </c>
      <c r="N7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8" s="315">
        <f xml:space="preserve">  WEG_CB[[#This Row],[Composante salariale]]  *  17.5%</f>
        <v>0</v>
      </c>
      <c r="P78" s="315">
        <f xml:space="preserve">  WEG_CB[[#This Row],[Composante salariale]]  +  WEG_CB[[#This Row],[Composante des avantages sociaux obligatoires (17,5%)]]</f>
        <v>0</v>
      </c>
      <c r="Q78" s="103"/>
    </row>
    <row r="79" spans="1:17" x14ac:dyDescent="0.25">
      <c r="A79" s="240"/>
      <c r="B79" s="83">
        <v>70</v>
      </c>
      <c r="C79" s="80"/>
      <c r="D79" s="80"/>
      <c r="E79" s="80"/>
      <c r="F79" s="80"/>
      <c r="G79" s="81"/>
      <c r="H79" s="84"/>
      <c r="I79" s="84"/>
      <c r="J79" s="172"/>
      <c r="K79" s="316" t="str">
        <f>IF(  WEG_CB[[#This Row],[% du temps pour le poste admissible]] &gt;= 0.25,  IF(  WEG_CB[[#This Row],[Admissibilité du taux horaire]] &gt;= 2,  "Pleine",  IF(  WEG_CB[[#This Row],[Admissibilité du taux horaire]] &gt; 0,  "Partielle",  "Inadmissible"  )  ),  "Inadmissible")</f>
        <v>Inadmissible</v>
      </c>
      <c r="L79" s="317">
        <f xml:space="preserve">  MIN(  WEG_CB_Threshold  -  MIN(  WEG_CB[[#This Row],[Taux horaire de base]], WEG_CB_Threshold  ), 2 )</f>
        <v>0</v>
      </c>
      <c r="M79" s="318">
        <f xml:space="preserve">  WEG_CB[[#This Row],[Nombre d''heures travaillées par semaine]]  *  WEG_CB[[#This Row],[Semaines travaillées durant l''année]]  *  WEG_CB[[#This Row],[% du temps pour le poste admissible]]  /  FTE_Hrs</f>
        <v>0</v>
      </c>
      <c r="N7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9" s="319">
        <f xml:space="preserve">  WEG_CB[[#This Row],[Composante salariale]]  *  17.5%</f>
        <v>0</v>
      </c>
      <c r="P79" s="319">
        <f xml:space="preserve">  WEG_CB[[#This Row],[Composante salariale]]  +  WEG_CB[[#This Row],[Composante des avantages sociaux obligatoires (17,5%)]]</f>
        <v>0</v>
      </c>
      <c r="Q79" s="103"/>
    </row>
    <row r="80" spans="1:17" x14ac:dyDescent="0.25">
      <c r="A80" s="240"/>
      <c r="B80" s="79">
        <v>71</v>
      </c>
      <c r="C80" s="80"/>
      <c r="D80" s="80"/>
      <c r="E80" s="80"/>
      <c r="F80" s="80"/>
      <c r="G80" s="81"/>
      <c r="H80" s="84"/>
      <c r="I80" s="84"/>
      <c r="J80" s="172"/>
      <c r="K80" s="312" t="str">
        <f>IF(  WEG_CB[[#This Row],[% du temps pour le poste admissible]] &gt;= 0.25,  IF(  WEG_CB[[#This Row],[Admissibilité du taux horaire]] &gt;= 2,  "Pleine",  IF(  WEG_CB[[#This Row],[Admissibilité du taux horaire]] &gt; 0,  "Partielle",  "Inadmissible"  )  ),  "Inadmissible")</f>
        <v>Inadmissible</v>
      </c>
      <c r="L80" s="313">
        <f xml:space="preserve">  MIN(  WEG_CB_Threshold  -  MIN(  WEG_CB[[#This Row],[Taux horaire de base]], WEG_CB_Threshold  ), 2 )</f>
        <v>0</v>
      </c>
      <c r="M80" s="314">
        <f xml:space="preserve">  WEG_CB[[#This Row],[Nombre d''heures travaillées par semaine]]  *  WEG_CB[[#This Row],[Semaines travaillées durant l''année]]  *  WEG_CB[[#This Row],[% du temps pour le poste admissible]]  /  FTE_Hrs</f>
        <v>0</v>
      </c>
      <c r="N8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0" s="315">
        <f xml:space="preserve">  WEG_CB[[#This Row],[Composante salariale]]  *  17.5%</f>
        <v>0</v>
      </c>
      <c r="P80" s="315">
        <f xml:space="preserve">  WEG_CB[[#This Row],[Composante salariale]]  +  WEG_CB[[#This Row],[Composante des avantages sociaux obligatoires (17,5%)]]</f>
        <v>0</v>
      </c>
      <c r="Q80" s="103"/>
    </row>
    <row r="81" spans="1:17" x14ac:dyDescent="0.25">
      <c r="A81" s="240"/>
      <c r="B81" s="83">
        <v>72</v>
      </c>
      <c r="C81" s="80"/>
      <c r="D81" s="80"/>
      <c r="E81" s="80"/>
      <c r="F81" s="80"/>
      <c r="G81" s="81"/>
      <c r="H81" s="84"/>
      <c r="I81" s="84"/>
      <c r="J81" s="172"/>
      <c r="K81" s="316" t="str">
        <f>IF(  WEG_CB[[#This Row],[% du temps pour le poste admissible]] &gt;= 0.25,  IF(  WEG_CB[[#This Row],[Admissibilité du taux horaire]] &gt;= 2,  "Pleine",  IF(  WEG_CB[[#This Row],[Admissibilité du taux horaire]] &gt; 0,  "Partielle",  "Inadmissible"  )  ),  "Inadmissible")</f>
        <v>Inadmissible</v>
      </c>
      <c r="L81" s="317">
        <f xml:space="preserve">  MIN(  WEG_CB_Threshold  -  MIN(  WEG_CB[[#This Row],[Taux horaire de base]], WEG_CB_Threshold  ), 2 )</f>
        <v>0</v>
      </c>
      <c r="M81" s="318">
        <f xml:space="preserve">  WEG_CB[[#This Row],[Nombre d''heures travaillées par semaine]]  *  WEG_CB[[#This Row],[Semaines travaillées durant l''année]]  *  WEG_CB[[#This Row],[% du temps pour le poste admissible]]  /  FTE_Hrs</f>
        <v>0</v>
      </c>
      <c r="N8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1" s="319">
        <f xml:space="preserve">  WEG_CB[[#This Row],[Composante salariale]]  *  17.5%</f>
        <v>0</v>
      </c>
      <c r="P81" s="319">
        <f xml:space="preserve">  WEG_CB[[#This Row],[Composante salariale]]  +  WEG_CB[[#This Row],[Composante des avantages sociaux obligatoires (17,5%)]]</f>
        <v>0</v>
      </c>
      <c r="Q81" s="103"/>
    </row>
    <row r="82" spans="1:17" x14ac:dyDescent="0.25">
      <c r="A82" s="240"/>
      <c r="B82" s="79">
        <v>73</v>
      </c>
      <c r="C82" s="80"/>
      <c r="D82" s="80"/>
      <c r="E82" s="80"/>
      <c r="F82" s="80"/>
      <c r="G82" s="81"/>
      <c r="H82" s="84"/>
      <c r="I82" s="84"/>
      <c r="J82" s="172"/>
      <c r="K82" s="312" t="str">
        <f>IF(  WEG_CB[[#This Row],[% du temps pour le poste admissible]] &gt;= 0.25,  IF(  WEG_CB[[#This Row],[Admissibilité du taux horaire]] &gt;= 2,  "Pleine",  IF(  WEG_CB[[#This Row],[Admissibilité du taux horaire]] &gt; 0,  "Partielle",  "Inadmissible"  )  ),  "Inadmissible")</f>
        <v>Inadmissible</v>
      </c>
      <c r="L82" s="313">
        <f xml:space="preserve">  MIN(  WEG_CB_Threshold  -  MIN(  WEG_CB[[#This Row],[Taux horaire de base]], WEG_CB_Threshold  ), 2 )</f>
        <v>0</v>
      </c>
      <c r="M82" s="314">
        <f xml:space="preserve">  WEG_CB[[#This Row],[Nombre d''heures travaillées par semaine]]  *  WEG_CB[[#This Row],[Semaines travaillées durant l''année]]  *  WEG_CB[[#This Row],[% du temps pour le poste admissible]]  /  FTE_Hrs</f>
        <v>0</v>
      </c>
      <c r="N8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2" s="315">
        <f xml:space="preserve">  WEG_CB[[#This Row],[Composante salariale]]  *  17.5%</f>
        <v>0</v>
      </c>
      <c r="P82" s="315">
        <f xml:space="preserve">  WEG_CB[[#This Row],[Composante salariale]]  +  WEG_CB[[#This Row],[Composante des avantages sociaux obligatoires (17,5%)]]</f>
        <v>0</v>
      </c>
      <c r="Q82" s="103"/>
    </row>
    <row r="83" spans="1:17" x14ac:dyDescent="0.25">
      <c r="A83" s="240"/>
      <c r="B83" s="83">
        <v>74</v>
      </c>
      <c r="C83" s="80"/>
      <c r="D83" s="80"/>
      <c r="E83" s="80"/>
      <c r="F83" s="80"/>
      <c r="G83" s="81"/>
      <c r="H83" s="84"/>
      <c r="I83" s="84"/>
      <c r="J83" s="172"/>
      <c r="K83" s="316" t="str">
        <f>IF(  WEG_CB[[#This Row],[% du temps pour le poste admissible]] &gt;= 0.25,  IF(  WEG_CB[[#This Row],[Admissibilité du taux horaire]] &gt;= 2,  "Pleine",  IF(  WEG_CB[[#This Row],[Admissibilité du taux horaire]] &gt; 0,  "Partielle",  "Inadmissible"  )  ),  "Inadmissible")</f>
        <v>Inadmissible</v>
      </c>
      <c r="L83" s="317">
        <f xml:space="preserve">  MIN(  WEG_CB_Threshold  -  MIN(  WEG_CB[[#This Row],[Taux horaire de base]], WEG_CB_Threshold  ), 2 )</f>
        <v>0</v>
      </c>
      <c r="M83" s="318">
        <f xml:space="preserve">  WEG_CB[[#This Row],[Nombre d''heures travaillées par semaine]]  *  WEG_CB[[#This Row],[Semaines travaillées durant l''année]]  *  WEG_CB[[#This Row],[% du temps pour le poste admissible]]  /  FTE_Hrs</f>
        <v>0</v>
      </c>
      <c r="N8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3" s="319">
        <f xml:space="preserve">  WEG_CB[[#This Row],[Composante salariale]]  *  17.5%</f>
        <v>0</v>
      </c>
      <c r="P83" s="319">
        <f xml:space="preserve">  WEG_CB[[#This Row],[Composante salariale]]  +  WEG_CB[[#This Row],[Composante des avantages sociaux obligatoires (17,5%)]]</f>
        <v>0</v>
      </c>
      <c r="Q83" s="103"/>
    </row>
    <row r="84" spans="1:17" x14ac:dyDescent="0.25">
      <c r="A84" s="240"/>
      <c r="B84" s="79">
        <v>75</v>
      </c>
      <c r="C84" s="80"/>
      <c r="D84" s="80"/>
      <c r="E84" s="80"/>
      <c r="F84" s="80"/>
      <c r="G84" s="81"/>
      <c r="H84" s="84"/>
      <c r="I84" s="84"/>
      <c r="J84" s="172"/>
      <c r="K84" s="312" t="str">
        <f>IF(  WEG_CB[[#This Row],[% du temps pour le poste admissible]] &gt;= 0.25,  IF(  WEG_CB[[#This Row],[Admissibilité du taux horaire]] &gt;= 2,  "Pleine",  IF(  WEG_CB[[#This Row],[Admissibilité du taux horaire]] &gt; 0,  "Partielle",  "Inadmissible"  )  ),  "Inadmissible")</f>
        <v>Inadmissible</v>
      </c>
      <c r="L84" s="313">
        <f xml:space="preserve">  MIN(  WEG_CB_Threshold  -  MIN(  WEG_CB[[#This Row],[Taux horaire de base]], WEG_CB_Threshold  ), 2 )</f>
        <v>0</v>
      </c>
      <c r="M84" s="314">
        <f xml:space="preserve">  WEG_CB[[#This Row],[Nombre d''heures travaillées par semaine]]  *  WEG_CB[[#This Row],[Semaines travaillées durant l''année]]  *  WEG_CB[[#This Row],[% du temps pour le poste admissible]]  /  FTE_Hrs</f>
        <v>0</v>
      </c>
      <c r="N8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4" s="315">
        <f xml:space="preserve">  WEG_CB[[#This Row],[Composante salariale]]  *  17.5%</f>
        <v>0</v>
      </c>
      <c r="P84" s="315">
        <f xml:space="preserve">  WEG_CB[[#This Row],[Composante salariale]]  +  WEG_CB[[#This Row],[Composante des avantages sociaux obligatoires (17,5%)]]</f>
        <v>0</v>
      </c>
      <c r="Q84" s="103"/>
    </row>
    <row r="85" spans="1:17" x14ac:dyDescent="0.25">
      <c r="A85" s="240"/>
      <c r="B85" s="83">
        <v>76</v>
      </c>
      <c r="C85" s="80"/>
      <c r="D85" s="80"/>
      <c r="E85" s="80"/>
      <c r="F85" s="80"/>
      <c r="G85" s="81"/>
      <c r="H85" s="84"/>
      <c r="I85" s="84"/>
      <c r="J85" s="172"/>
      <c r="K85" s="316" t="str">
        <f>IF(  WEG_CB[[#This Row],[% du temps pour le poste admissible]] &gt;= 0.25,  IF(  WEG_CB[[#This Row],[Admissibilité du taux horaire]] &gt;= 2,  "Pleine",  IF(  WEG_CB[[#This Row],[Admissibilité du taux horaire]] &gt; 0,  "Partielle",  "Inadmissible"  )  ),  "Inadmissible")</f>
        <v>Inadmissible</v>
      </c>
      <c r="L85" s="317">
        <f xml:space="preserve">  MIN(  WEG_CB_Threshold  -  MIN(  WEG_CB[[#This Row],[Taux horaire de base]], WEG_CB_Threshold  ), 2 )</f>
        <v>0</v>
      </c>
      <c r="M85" s="318">
        <f xml:space="preserve">  WEG_CB[[#This Row],[Nombre d''heures travaillées par semaine]]  *  WEG_CB[[#This Row],[Semaines travaillées durant l''année]]  *  WEG_CB[[#This Row],[% du temps pour le poste admissible]]  /  FTE_Hrs</f>
        <v>0</v>
      </c>
      <c r="N8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5" s="319">
        <f xml:space="preserve">  WEG_CB[[#This Row],[Composante salariale]]  *  17.5%</f>
        <v>0</v>
      </c>
      <c r="P85" s="319">
        <f xml:space="preserve">  WEG_CB[[#This Row],[Composante salariale]]  +  WEG_CB[[#This Row],[Composante des avantages sociaux obligatoires (17,5%)]]</f>
        <v>0</v>
      </c>
      <c r="Q85" s="103"/>
    </row>
    <row r="86" spans="1:17" x14ac:dyDescent="0.25">
      <c r="A86" s="240"/>
      <c r="B86" s="79">
        <v>77</v>
      </c>
      <c r="C86" s="80"/>
      <c r="D86" s="80"/>
      <c r="E86" s="80"/>
      <c r="F86" s="80"/>
      <c r="G86" s="81"/>
      <c r="H86" s="84"/>
      <c r="I86" s="84"/>
      <c r="J86" s="172"/>
      <c r="K86" s="312" t="str">
        <f>IF(  WEG_CB[[#This Row],[% du temps pour le poste admissible]] &gt;= 0.25,  IF(  WEG_CB[[#This Row],[Admissibilité du taux horaire]] &gt;= 2,  "Pleine",  IF(  WEG_CB[[#This Row],[Admissibilité du taux horaire]] &gt; 0,  "Partielle",  "Inadmissible"  )  ),  "Inadmissible")</f>
        <v>Inadmissible</v>
      </c>
      <c r="L86" s="313">
        <f xml:space="preserve">  MIN(  WEG_CB_Threshold  -  MIN(  WEG_CB[[#This Row],[Taux horaire de base]], WEG_CB_Threshold  ), 2 )</f>
        <v>0</v>
      </c>
      <c r="M86" s="314">
        <f xml:space="preserve">  WEG_CB[[#This Row],[Nombre d''heures travaillées par semaine]]  *  WEG_CB[[#This Row],[Semaines travaillées durant l''année]]  *  WEG_CB[[#This Row],[% du temps pour le poste admissible]]  /  FTE_Hrs</f>
        <v>0</v>
      </c>
      <c r="N8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6" s="315">
        <f xml:space="preserve">  WEG_CB[[#This Row],[Composante salariale]]  *  17.5%</f>
        <v>0</v>
      </c>
      <c r="P86" s="315">
        <f xml:space="preserve">  WEG_CB[[#This Row],[Composante salariale]]  +  WEG_CB[[#This Row],[Composante des avantages sociaux obligatoires (17,5%)]]</f>
        <v>0</v>
      </c>
      <c r="Q86" s="103"/>
    </row>
    <row r="87" spans="1:17" x14ac:dyDescent="0.25">
      <c r="A87" s="240"/>
      <c r="B87" s="83">
        <v>78</v>
      </c>
      <c r="C87" s="80"/>
      <c r="D87" s="80"/>
      <c r="E87" s="80"/>
      <c r="F87" s="80"/>
      <c r="G87" s="81"/>
      <c r="H87" s="84"/>
      <c r="I87" s="84"/>
      <c r="J87" s="172"/>
      <c r="K87" s="316" t="str">
        <f>IF(  WEG_CB[[#This Row],[% du temps pour le poste admissible]] &gt;= 0.25,  IF(  WEG_CB[[#This Row],[Admissibilité du taux horaire]] &gt;= 2,  "Pleine",  IF(  WEG_CB[[#This Row],[Admissibilité du taux horaire]] &gt; 0,  "Partielle",  "Inadmissible"  )  ),  "Inadmissible")</f>
        <v>Inadmissible</v>
      </c>
      <c r="L87" s="317">
        <f xml:space="preserve">  MIN(  WEG_CB_Threshold  -  MIN(  WEG_CB[[#This Row],[Taux horaire de base]], WEG_CB_Threshold  ), 2 )</f>
        <v>0</v>
      </c>
      <c r="M87" s="318">
        <f xml:space="preserve">  WEG_CB[[#This Row],[Nombre d''heures travaillées par semaine]]  *  WEG_CB[[#This Row],[Semaines travaillées durant l''année]]  *  WEG_CB[[#This Row],[% du temps pour le poste admissible]]  /  FTE_Hrs</f>
        <v>0</v>
      </c>
      <c r="N8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7" s="319">
        <f xml:space="preserve">  WEG_CB[[#This Row],[Composante salariale]]  *  17.5%</f>
        <v>0</v>
      </c>
      <c r="P87" s="319">
        <f xml:space="preserve">  WEG_CB[[#This Row],[Composante salariale]]  +  WEG_CB[[#This Row],[Composante des avantages sociaux obligatoires (17,5%)]]</f>
        <v>0</v>
      </c>
      <c r="Q87" s="103"/>
    </row>
    <row r="88" spans="1:17" x14ac:dyDescent="0.25">
      <c r="A88" s="240"/>
      <c r="B88" s="79">
        <v>79</v>
      </c>
      <c r="C88" s="80"/>
      <c r="D88" s="80"/>
      <c r="E88" s="80"/>
      <c r="F88" s="80"/>
      <c r="G88" s="81"/>
      <c r="H88" s="84"/>
      <c r="I88" s="84"/>
      <c r="J88" s="172"/>
      <c r="K88" s="312" t="str">
        <f>IF(  WEG_CB[[#This Row],[% du temps pour le poste admissible]] &gt;= 0.25,  IF(  WEG_CB[[#This Row],[Admissibilité du taux horaire]] &gt;= 2,  "Pleine",  IF(  WEG_CB[[#This Row],[Admissibilité du taux horaire]] &gt; 0,  "Partielle",  "Inadmissible"  )  ),  "Inadmissible")</f>
        <v>Inadmissible</v>
      </c>
      <c r="L88" s="313">
        <f xml:space="preserve">  MIN(  WEG_CB_Threshold  -  MIN(  WEG_CB[[#This Row],[Taux horaire de base]], WEG_CB_Threshold  ), 2 )</f>
        <v>0</v>
      </c>
      <c r="M88" s="314">
        <f xml:space="preserve">  WEG_CB[[#This Row],[Nombre d''heures travaillées par semaine]]  *  WEG_CB[[#This Row],[Semaines travaillées durant l''année]]  *  WEG_CB[[#This Row],[% du temps pour le poste admissible]]  /  FTE_Hrs</f>
        <v>0</v>
      </c>
      <c r="N8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8" s="315">
        <f xml:space="preserve">  WEG_CB[[#This Row],[Composante salariale]]  *  17.5%</f>
        <v>0</v>
      </c>
      <c r="P88" s="315">
        <f xml:space="preserve">  WEG_CB[[#This Row],[Composante salariale]]  +  WEG_CB[[#This Row],[Composante des avantages sociaux obligatoires (17,5%)]]</f>
        <v>0</v>
      </c>
      <c r="Q88" s="103"/>
    </row>
    <row r="89" spans="1:17" x14ac:dyDescent="0.25">
      <c r="A89" s="240"/>
      <c r="B89" s="83">
        <v>80</v>
      </c>
      <c r="C89" s="80"/>
      <c r="D89" s="80"/>
      <c r="E89" s="80"/>
      <c r="F89" s="80"/>
      <c r="G89" s="81"/>
      <c r="H89" s="84"/>
      <c r="I89" s="84"/>
      <c r="J89" s="172"/>
      <c r="K89" s="316" t="str">
        <f>IF(  WEG_CB[[#This Row],[% du temps pour le poste admissible]] &gt;= 0.25,  IF(  WEG_CB[[#This Row],[Admissibilité du taux horaire]] &gt;= 2,  "Pleine",  IF(  WEG_CB[[#This Row],[Admissibilité du taux horaire]] &gt; 0,  "Partielle",  "Inadmissible"  )  ),  "Inadmissible")</f>
        <v>Inadmissible</v>
      </c>
      <c r="L89" s="317">
        <f xml:space="preserve">  MIN(  WEG_CB_Threshold  -  MIN(  WEG_CB[[#This Row],[Taux horaire de base]], WEG_CB_Threshold  ), 2 )</f>
        <v>0</v>
      </c>
      <c r="M89" s="318">
        <f xml:space="preserve">  WEG_CB[[#This Row],[Nombre d''heures travaillées par semaine]]  *  WEG_CB[[#This Row],[Semaines travaillées durant l''année]]  *  WEG_CB[[#This Row],[% du temps pour le poste admissible]]  /  FTE_Hrs</f>
        <v>0</v>
      </c>
      <c r="N8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9" s="319">
        <f xml:space="preserve">  WEG_CB[[#This Row],[Composante salariale]]  *  17.5%</f>
        <v>0</v>
      </c>
      <c r="P89" s="319">
        <f xml:space="preserve">  WEG_CB[[#This Row],[Composante salariale]]  +  WEG_CB[[#This Row],[Composante des avantages sociaux obligatoires (17,5%)]]</f>
        <v>0</v>
      </c>
      <c r="Q89" s="103"/>
    </row>
    <row r="90" spans="1:17" x14ac:dyDescent="0.25">
      <c r="A90" s="240"/>
      <c r="B90" s="79">
        <v>81</v>
      </c>
      <c r="C90" s="80"/>
      <c r="D90" s="80"/>
      <c r="E90" s="80"/>
      <c r="F90" s="80"/>
      <c r="G90" s="81"/>
      <c r="H90" s="84"/>
      <c r="I90" s="84"/>
      <c r="J90" s="172"/>
      <c r="K90" s="312" t="str">
        <f>IF(  WEG_CB[[#This Row],[% du temps pour le poste admissible]] &gt;= 0.25,  IF(  WEG_CB[[#This Row],[Admissibilité du taux horaire]] &gt;= 2,  "Pleine",  IF(  WEG_CB[[#This Row],[Admissibilité du taux horaire]] &gt; 0,  "Partielle",  "Inadmissible"  )  ),  "Inadmissible")</f>
        <v>Inadmissible</v>
      </c>
      <c r="L90" s="313">
        <f xml:space="preserve">  MIN(  WEG_CB_Threshold  -  MIN(  WEG_CB[[#This Row],[Taux horaire de base]], WEG_CB_Threshold  ), 2 )</f>
        <v>0</v>
      </c>
      <c r="M90" s="314">
        <f xml:space="preserve">  WEG_CB[[#This Row],[Nombre d''heures travaillées par semaine]]  *  WEG_CB[[#This Row],[Semaines travaillées durant l''année]]  *  WEG_CB[[#This Row],[% du temps pour le poste admissible]]  /  FTE_Hrs</f>
        <v>0</v>
      </c>
      <c r="N9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0" s="315">
        <f xml:space="preserve">  WEG_CB[[#This Row],[Composante salariale]]  *  17.5%</f>
        <v>0</v>
      </c>
      <c r="P90" s="315">
        <f xml:space="preserve">  WEG_CB[[#This Row],[Composante salariale]]  +  WEG_CB[[#This Row],[Composante des avantages sociaux obligatoires (17,5%)]]</f>
        <v>0</v>
      </c>
      <c r="Q90" s="103"/>
    </row>
    <row r="91" spans="1:17" x14ac:dyDescent="0.25">
      <c r="A91" s="240"/>
      <c r="B91" s="83">
        <v>82</v>
      </c>
      <c r="C91" s="80"/>
      <c r="D91" s="80"/>
      <c r="E91" s="80"/>
      <c r="F91" s="80"/>
      <c r="G91" s="81"/>
      <c r="H91" s="84"/>
      <c r="I91" s="84"/>
      <c r="J91" s="172"/>
      <c r="K91" s="316" t="str">
        <f>IF(  WEG_CB[[#This Row],[% du temps pour le poste admissible]] &gt;= 0.25,  IF(  WEG_CB[[#This Row],[Admissibilité du taux horaire]] &gt;= 2,  "Pleine",  IF(  WEG_CB[[#This Row],[Admissibilité du taux horaire]] &gt; 0,  "Partielle",  "Inadmissible"  )  ),  "Inadmissible")</f>
        <v>Inadmissible</v>
      </c>
      <c r="L91" s="317">
        <f xml:space="preserve">  MIN(  WEG_CB_Threshold  -  MIN(  WEG_CB[[#This Row],[Taux horaire de base]], WEG_CB_Threshold  ), 2 )</f>
        <v>0</v>
      </c>
      <c r="M91" s="318">
        <f xml:space="preserve">  WEG_CB[[#This Row],[Nombre d''heures travaillées par semaine]]  *  WEG_CB[[#This Row],[Semaines travaillées durant l''année]]  *  WEG_CB[[#This Row],[% du temps pour le poste admissible]]  /  FTE_Hrs</f>
        <v>0</v>
      </c>
      <c r="N9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1" s="319">
        <f xml:space="preserve">  WEG_CB[[#This Row],[Composante salariale]]  *  17.5%</f>
        <v>0</v>
      </c>
      <c r="P91" s="319">
        <f xml:space="preserve">  WEG_CB[[#This Row],[Composante salariale]]  +  WEG_CB[[#This Row],[Composante des avantages sociaux obligatoires (17,5%)]]</f>
        <v>0</v>
      </c>
      <c r="Q91" s="103"/>
    </row>
    <row r="92" spans="1:17" x14ac:dyDescent="0.25">
      <c r="A92" s="240"/>
      <c r="B92" s="79">
        <v>83</v>
      </c>
      <c r="C92" s="80"/>
      <c r="D92" s="80"/>
      <c r="E92" s="80"/>
      <c r="F92" s="80"/>
      <c r="G92" s="81"/>
      <c r="H92" s="84"/>
      <c r="I92" s="84"/>
      <c r="J92" s="172"/>
      <c r="K92" s="312" t="str">
        <f>IF(  WEG_CB[[#This Row],[% du temps pour le poste admissible]] &gt;= 0.25,  IF(  WEG_CB[[#This Row],[Admissibilité du taux horaire]] &gt;= 2,  "Pleine",  IF(  WEG_CB[[#This Row],[Admissibilité du taux horaire]] &gt; 0,  "Partielle",  "Inadmissible"  )  ),  "Inadmissible")</f>
        <v>Inadmissible</v>
      </c>
      <c r="L92" s="313">
        <f xml:space="preserve">  MIN(  WEG_CB_Threshold  -  MIN(  WEG_CB[[#This Row],[Taux horaire de base]], WEG_CB_Threshold  ), 2 )</f>
        <v>0</v>
      </c>
      <c r="M92" s="314">
        <f xml:space="preserve">  WEG_CB[[#This Row],[Nombre d''heures travaillées par semaine]]  *  WEG_CB[[#This Row],[Semaines travaillées durant l''année]]  *  WEG_CB[[#This Row],[% du temps pour le poste admissible]]  /  FTE_Hrs</f>
        <v>0</v>
      </c>
      <c r="N9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2" s="315">
        <f xml:space="preserve">  WEG_CB[[#This Row],[Composante salariale]]  *  17.5%</f>
        <v>0</v>
      </c>
      <c r="P92" s="315">
        <f xml:space="preserve">  WEG_CB[[#This Row],[Composante salariale]]  +  WEG_CB[[#This Row],[Composante des avantages sociaux obligatoires (17,5%)]]</f>
        <v>0</v>
      </c>
      <c r="Q92" s="103"/>
    </row>
    <row r="93" spans="1:17" x14ac:dyDescent="0.25">
      <c r="A93" s="240"/>
      <c r="B93" s="83">
        <v>84</v>
      </c>
      <c r="C93" s="80"/>
      <c r="D93" s="80"/>
      <c r="E93" s="80"/>
      <c r="F93" s="80"/>
      <c r="G93" s="81"/>
      <c r="H93" s="84"/>
      <c r="I93" s="84"/>
      <c r="J93" s="172"/>
      <c r="K93" s="316" t="str">
        <f>IF(  WEG_CB[[#This Row],[% du temps pour le poste admissible]] &gt;= 0.25,  IF(  WEG_CB[[#This Row],[Admissibilité du taux horaire]] &gt;= 2,  "Pleine",  IF(  WEG_CB[[#This Row],[Admissibilité du taux horaire]] &gt; 0,  "Partielle",  "Inadmissible"  )  ),  "Inadmissible")</f>
        <v>Inadmissible</v>
      </c>
      <c r="L93" s="317">
        <f xml:space="preserve">  MIN(  WEG_CB_Threshold  -  MIN(  WEG_CB[[#This Row],[Taux horaire de base]], WEG_CB_Threshold  ), 2 )</f>
        <v>0</v>
      </c>
      <c r="M93" s="318">
        <f xml:space="preserve">  WEG_CB[[#This Row],[Nombre d''heures travaillées par semaine]]  *  WEG_CB[[#This Row],[Semaines travaillées durant l''année]]  *  WEG_CB[[#This Row],[% du temps pour le poste admissible]]  /  FTE_Hrs</f>
        <v>0</v>
      </c>
      <c r="N9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3" s="319">
        <f xml:space="preserve">  WEG_CB[[#This Row],[Composante salariale]]  *  17.5%</f>
        <v>0</v>
      </c>
      <c r="P93" s="319">
        <f xml:space="preserve">  WEG_CB[[#This Row],[Composante salariale]]  +  WEG_CB[[#This Row],[Composante des avantages sociaux obligatoires (17,5%)]]</f>
        <v>0</v>
      </c>
      <c r="Q93" s="103"/>
    </row>
    <row r="94" spans="1:17" x14ac:dyDescent="0.25">
      <c r="A94" s="240"/>
      <c r="B94" s="79">
        <v>85</v>
      </c>
      <c r="C94" s="80"/>
      <c r="D94" s="80"/>
      <c r="E94" s="80"/>
      <c r="F94" s="80"/>
      <c r="G94" s="81"/>
      <c r="H94" s="84"/>
      <c r="I94" s="84"/>
      <c r="J94" s="172"/>
      <c r="K94" s="312" t="str">
        <f>IF(  WEG_CB[[#This Row],[% du temps pour le poste admissible]] &gt;= 0.25,  IF(  WEG_CB[[#This Row],[Admissibilité du taux horaire]] &gt;= 2,  "Pleine",  IF(  WEG_CB[[#This Row],[Admissibilité du taux horaire]] &gt; 0,  "Partielle",  "Inadmissible"  )  ),  "Inadmissible")</f>
        <v>Inadmissible</v>
      </c>
      <c r="L94" s="313">
        <f xml:space="preserve">  MIN(  WEG_CB_Threshold  -  MIN(  WEG_CB[[#This Row],[Taux horaire de base]], WEG_CB_Threshold  ), 2 )</f>
        <v>0</v>
      </c>
      <c r="M94" s="314">
        <f xml:space="preserve">  WEG_CB[[#This Row],[Nombre d''heures travaillées par semaine]]  *  WEG_CB[[#This Row],[Semaines travaillées durant l''année]]  *  WEG_CB[[#This Row],[% du temps pour le poste admissible]]  /  FTE_Hrs</f>
        <v>0</v>
      </c>
      <c r="N9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4" s="315">
        <f xml:space="preserve">  WEG_CB[[#This Row],[Composante salariale]]  *  17.5%</f>
        <v>0</v>
      </c>
      <c r="P94" s="315">
        <f xml:space="preserve">  WEG_CB[[#This Row],[Composante salariale]]  +  WEG_CB[[#This Row],[Composante des avantages sociaux obligatoires (17,5%)]]</f>
        <v>0</v>
      </c>
      <c r="Q94" s="103"/>
    </row>
    <row r="95" spans="1:17" x14ac:dyDescent="0.25">
      <c r="A95" s="240"/>
      <c r="B95" s="83">
        <v>86</v>
      </c>
      <c r="C95" s="80"/>
      <c r="D95" s="80"/>
      <c r="E95" s="80"/>
      <c r="F95" s="80"/>
      <c r="G95" s="81"/>
      <c r="H95" s="84"/>
      <c r="I95" s="84"/>
      <c r="J95" s="172"/>
      <c r="K95" s="316" t="str">
        <f>IF(  WEG_CB[[#This Row],[% du temps pour le poste admissible]] &gt;= 0.25,  IF(  WEG_CB[[#This Row],[Admissibilité du taux horaire]] &gt;= 2,  "Pleine",  IF(  WEG_CB[[#This Row],[Admissibilité du taux horaire]] &gt; 0,  "Partielle",  "Inadmissible"  )  ),  "Inadmissible")</f>
        <v>Inadmissible</v>
      </c>
      <c r="L95" s="317">
        <f xml:space="preserve">  MIN(  WEG_CB_Threshold  -  MIN(  WEG_CB[[#This Row],[Taux horaire de base]], WEG_CB_Threshold  ), 2 )</f>
        <v>0</v>
      </c>
      <c r="M95" s="318">
        <f xml:space="preserve">  WEG_CB[[#This Row],[Nombre d''heures travaillées par semaine]]  *  WEG_CB[[#This Row],[Semaines travaillées durant l''année]]  *  WEG_CB[[#This Row],[% du temps pour le poste admissible]]  /  FTE_Hrs</f>
        <v>0</v>
      </c>
      <c r="N9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5" s="319">
        <f xml:space="preserve">  WEG_CB[[#This Row],[Composante salariale]]  *  17.5%</f>
        <v>0</v>
      </c>
      <c r="P95" s="319">
        <f xml:space="preserve">  WEG_CB[[#This Row],[Composante salariale]]  +  WEG_CB[[#This Row],[Composante des avantages sociaux obligatoires (17,5%)]]</f>
        <v>0</v>
      </c>
      <c r="Q95" s="103"/>
    </row>
    <row r="96" spans="1:17" x14ac:dyDescent="0.25">
      <c r="A96" s="240"/>
      <c r="B96" s="79">
        <v>87</v>
      </c>
      <c r="C96" s="80"/>
      <c r="D96" s="80"/>
      <c r="E96" s="80"/>
      <c r="F96" s="80"/>
      <c r="G96" s="81"/>
      <c r="H96" s="84"/>
      <c r="I96" s="84"/>
      <c r="J96" s="172"/>
      <c r="K96" s="312" t="str">
        <f>IF(  WEG_CB[[#This Row],[% du temps pour le poste admissible]] &gt;= 0.25,  IF(  WEG_CB[[#This Row],[Admissibilité du taux horaire]] &gt;= 2,  "Pleine",  IF(  WEG_CB[[#This Row],[Admissibilité du taux horaire]] &gt; 0,  "Partielle",  "Inadmissible"  )  ),  "Inadmissible")</f>
        <v>Inadmissible</v>
      </c>
      <c r="L96" s="313">
        <f xml:space="preserve">  MIN(  WEG_CB_Threshold  -  MIN(  WEG_CB[[#This Row],[Taux horaire de base]], WEG_CB_Threshold  ), 2 )</f>
        <v>0</v>
      </c>
      <c r="M96" s="314">
        <f xml:space="preserve">  WEG_CB[[#This Row],[Nombre d''heures travaillées par semaine]]  *  WEG_CB[[#This Row],[Semaines travaillées durant l''année]]  *  WEG_CB[[#This Row],[% du temps pour le poste admissible]]  /  FTE_Hrs</f>
        <v>0</v>
      </c>
      <c r="N9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6" s="315">
        <f xml:space="preserve">  WEG_CB[[#This Row],[Composante salariale]]  *  17.5%</f>
        <v>0</v>
      </c>
      <c r="P96" s="315">
        <f xml:space="preserve">  WEG_CB[[#This Row],[Composante salariale]]  +  WEG_CB[[#This Row],[Composante des avantages sociaux obligatoires (17,5%)]]</f>
        <v>0</v>
      </c>
      <c r="Q96" s="103"/>
    </row>
    <row r="97" spans="1:17" x14ac:dyDescent="0.25">
      <c r="A97" s="240"/>
      <c r="B97" s="83">
        <v>88</v>
      </c>
      <c r="C97" s="80"/>
      <c r="D97" s="80"/>
      <c r="E97" s="80"/>
      <c r="F97" s="80"/>
      <c r="G97" s="81"/>
      <c r="H97" s="84"/>
      <c r="I97" s="84"/>
      <c r="J97" s="172"/>
      <c r="K97" s="316" t="str">
        <f>IF(  WEG_CB[[#This Row],[% du temps pour le poste admissible]] &gt;= 0.25,  IF(  WEG_CB[[#This Row],[Admissibilité du taux horaire]] &gt;= 2,  "Pleine",  IF(  WEG_CB[[#This Row],[Admissibilité du taux horaire]] &gt; 0,  "Partielle",  "Inadmissible"  )  ),  "Inadmissible")</f>
        <v>Inadmissible</v>
      </c>
      <c r="L97" s="317">
        <f xml:space="preserve">  MIN(  WEG_CB_Threshold  -  MIN(  WEG_CB[[#This Row],[Taux horaire de base]], WEG_CB_Threshold  ), 2 )</f>
        <v>0</v>
      </c>
      <c r="M97" s="318">
        <f xml:space="preserve">  WEG_CB[[#This Row],[Nombre d''heures travaillées par semaine]]  *  WEG_CB[[#This Row],[Semaines travaillées durant l''année]]  *  WEG_CB[[#This Row],[% du temps pour le poste admissible]]  /  FTE_Hrs</f>
        <v>0</v>
      </c>
      <c r="N9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7" s="319">
        <f xml:space="preserve">  WEG_CB[[#This Row],[Composante salariale]]  *  17.5%</f>
        <v>0</v>
      </c>
      <c r="P97" s="319">
        <f xml:space="preserve">  WEG_CB[[#This Row],[Composante salariale]]  +  WEG_CB[[#This Row],[Composante des avantages sociaux obligatoires (17,5%)]]</f>
        <v>0</v>
      </c>
      <c r="Q97" s="103"/>
    </row>
    <row r="98" spans="1:17" x14ac:dyDescent="0.25">
      <c r="A98" s="240"/>
      <c r="B98" s="79">
        <v>89</v>
      </c>
      <c r="C98" s="80"/>
      <c r="D98" s="80"/>
      <c r="E98" s="80"/>
      <c r="F98" s="80"/>
      <c r="G98" s="81"/>
      <c r="H98" s="84"/>
      <c r="I98" s="84"/>
      <c r="J98" s="172"/>
      <c r="K98" s="312" t="str">
        <f>IF(  WEG_CB[[#This Row],[% du temps pour le poste admissible]] &gt;= 0.25,  IF(  WEG_CB[[#This Row],[Admissibilité du taux horaire]] &gt;= 2,  "Pleine",  IF(  WEG_CB[[#This Row],[Admissibilité du taux horaire]] &gt; 0,  "Partielle",  "Inadmissible"  )  ),  "Inadmissible")</f>
        <v>Inadmissible</v>
      </c>
      <c r="L98" s="313">
        <f xml:space="preserve">  MIN(  WEG_CB_Threshold  -  MIN(  WEG_CB[[#This Row],[Taux horaire de base]], WEG_CB_Threshold  ), 2 )</f>
        <v>0</v>
      </c>
      <c r="M98" s="314">
        <f xml:space="preserve">  WEG_CB[[#This Row],[Nombre d''heures travaillées par semaine]]  *  WEG_CB[[#This Row],[Semaines travaillées durant l''année]]  *  WEG_CB[[#This Row],[% du temps pour le poste admissible]]  /  FTE_Hrs</f>
        <v>0</v>
      </c>
      <c r="N9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8" s="315">
        <f xml:space="preserve">  WEG_CB[[#This Row],[Composante salariale]]  *  17.5%</f>
        <v>0</v>
      </c>
      <c r="P98" s="315">
        <f xml:space="preserve">  WEG_CB[[#This Row],[Composante salariale]]  +  WEG_CB[[#This Row],[Composante des avantages sociaux obligatoires (17,5%)]]</f>
        <v>0</v>
      </c>
      <c r="Q98" s="103"/>
    </row>
    <row r="99" spans="1:17" x14ac:dyDescent="0.25">
      <c r="A99" s="240"/>
      <c r="B99" s="83">
        <v>90</v>
      </c>
      <c r="C99" s="80"/>
      <c r="D99" s="80"/>
      <c r="E99" s="80"/>
      <c r="F99" s="80"/>
      <c r="G99" s="81"/>
      <c r="H99" s="84"/>
      <c r="I99" s="84"/>
      <c r="J99" s="172"/>
      <c r="K99" s="316" t="str">
        <f>IF(  WEG_CB[[#This Row],[% du temps pour le poste admissible]] &gt;= 0.25,  IF(  WEG_CB[[#This Row],[Admissibilité du taux horaire]] &gt;= 2,  "Pleine",  IF(  WEG_CB[[#This Row],[Admissibilité du taux horaire]] &gt; 0,  "Partielle",  "Inadmissible"  )  ),  "Inadmissible")</f>
        <v>Inadmissible</v>
      </c>
      <c r="L99" s="317">
        <f xml:space="preserve">  MIN(  WEG_CB_Threshold  -  MIN(  WEG_CB[[#This Row],[Taux horaire de base]], WEG_CB_Threshold  ), 2 )</f>
        <v>0</v>
      </c>
      <c r="M99" s="318">
        <f xml:space="preserve">  WEG_CB[[#This Row],[Nombre d''heures travaillées par semaine]]  *  WEG_CB[[#This Row],[Semaines travaillées durant l''année]]  *  WEG_CB[[#This Row],[% du temps pour le poste admissible]]  /  FTE_Hrs</f>
        <v>0</v>
      </c>
      <c r="N9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9" s="319">
        <f xml:space="preserve">  WEG_CB[[#This Row],[Composante salariale]]  *  17.5%</f>
        <v>0</v>
      </c>
      <c r="P99" s="319">
        <f xml:space="preserve">  WEG_CB[[#This Row],[Composante salariale]]  +  WEG_CB[[#This Row],[Composante des avantages sociaux obligatoires (17,5%)]]</f>
        <v>0</v>
      </c>
      <c r="Q99" s="103"/>
    </row>
    <row r="100" spans="1:17" x14ac:dyDescent="0.25">
      <c r="A100" s="240"/>
      <c r="B100" s="79">
        <v>91</v>
      </c>
      <c r="C100" s="80"/>
      <c r="D100" s="80"/>
      <c r="E100" s="80"/>
      <c r="F100" s="80"/>
      <c r="G100" s="81"/>
      <c r="H100" s="84"/>
      <c r="I100" s="84"/>
      <c r="J100" s="172"/>
      <c r="K100" s="312" t="str">
        <f>IF(  WEG_CB[[#This Row],[% du temps pour le poste admissible]] &gt;= 0.25,  IF(  WEG_CB[[#This Row],[Admissibilité du taux horaire]] &gt;= 2,  "Pleine",  IF(  WEG_CB[[#This Row],[Admissibilité du taux horaire]] &gt; 0,  "Partielle",  "Inadmissible"  )  ),  "Inadmissible")</f>
        <v>Inadmissible</v>
      </c>
      <c r="L100" s="313">
        <f xml:space="preserve">  MIN(  WEG_CB_Threshold  -  MIN(  WEG_CB[[#This Row],[Taux horaire de base]], WEG_CB_Threshold  ), 2 )</f>
        <v>0</v>
      </c>
      <c r="M100" s="314">
        <f xml:space="preserve">  WEG_CB[[#This Row],[Nombre d''heures travaillées par semaine]]  *  WEG_CB[[#This Row],[Semaines travaillées durant l''année]]  *  WEG_CB[[#This Row],[% du temps pour le poste admissible]]  /  FTE_Hrs</f>
        <v>0</v>
      </c>
      <c r="N100"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0" s="315">
        <f xml:space="preserve">  WEG_CB[[#This Row],[Composante salariale]]  *  17.5%</f>
        <v>0</v>
      </c>
      <c r="P100" s="315">
        <f xml:space="preserve">  WEG_CB[[#This Row],[Composante salariale]]  +  WEG_CB[[#This Row],[Composante des avantages sociaux obligatoires (17,5%)]]</f>
        <v>0</v>
      </c>
      <c r="Q100" s="103"/>
    </row>
    <row r="101" spans="1:17" x14ac:dyDescent="0.25">
      <c r="A101" s="240"/>
      <c r="B101" s="83">
        <v>92</v>
      </c>
      <c r="C101" s="80"/>
      <c r="D101" s="80"/>
      <c r="E101" s="80"/>
      <c r="F101" s="80"/>
      <c r="G101" s="81"/>
      <c r="H101" s="84"/>
      <c r="I101" s="84"/>
      <c r="J101" s="172"/>
      <c r="K101" s="316" t="str">
        <f>IF(  WEG_CB[[#This Row],[% du temps pour le poste admissible]] &gt;= 0.25,  IF(  WEG_CB[[#This Row],[Admissibilité du taux horaire]] &gt;= 2,  "Pleine",  IF(  WEG_CB[[#This Row],[Admissibilité du taux horaire]] &gt; 0,  "Partielle",  "Inadmissible"  )  ),  "Inadmissible")</f>
        <v>Inadmissible</v>
      </c>
      <c r="L101" s="317">
        <f xml:space="preserve">  MIN(  WEG_CB_Threshold  -  MIN(  WEG_CB[[#This Row],[Taux horaire de base]], WEG_CB_Threshold  ), 2 )</f>
        <v>0</v>
      </c>
      <c r="M101" s="318">
        <f xml:space="preserve">  WEG_CB[[#This Row],[Nombre d''heures travaillées par semaine]]  *  WEG_CB[[#This Row],[Semaines travaillées durant l''année]]  *  WEG_CB[[#This Row],[% du temps pour le poste admissible]]  /  FTE_Hrs</f>
        <v>0</v>
      </c>
      <c r="N101"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1" s="319">
        <f xml:space="preserve">  WEG_CB[[#This Row],[Composante salariale]]  *  17.5%</f>
        <v>0</v>
      </c>
      <c r="P101" s="319">
        <f xml:space="preserve">  WEG_CB[[#This Row],[Composante salariale]]  +  WEG_CB[[#This Row],[Composante des avantages sociaux obligatoires (17,5%)]]</f>
        <v>0</v>
      </c>
      <c r="Q101" s="103"/>
    </row>
    <row r="102" spans="1:17" x14ac:dyDescent="0.25">
      <c r="A102" s="240"/>
      <c r="B102" s="79">
        <v>93</v>
      </c>
      <c r="C102" s="80"/>
      <c r="D102" s="80"/>
      <c r="E102" s="80"/>
      <c r="F102" s="80"/>
      <c r="G102" s="81"/>
      <c r="H102" s="84"/>
      <c r="I102" s="84"/>
      <c r="J102" s="172"/>
      <c r="K102" s="312" t="str">
        <f>IF(  WEG_CB[[#This Row],[% du temps pour le poste admissible]] &gt;= 0.25,  IF(  WEG_CB[[#This Row],[Admissibilité du taux horaire]] &gt;= 2,  "Pleine",  IF(  WEG_CB[[#This Row],[Admissibilité du taux horaire]] &gt; 0,  "Partielle",  "Inadmissible"  )  ),  "Inadmissible")</f>
        <v>Inadmissible</v>
      </c>
      <c r="L102" s="313">
        <f xml:space="preserve">  MIN(  WEG_CB_Threshold  -  MIN(  WEG_CB[[#This Row],[Taux horaire de base]], WEG_CB_Threshold  ), 2 )</f>
        <v>0</v>
      </c>
      <c r="M102" s="314">
        <f xml:space="preserve">  WEG_CB[[#This Row],[Nombre d''heures travaillées par semaine]]  *  WEG_CB[[#This Row],[Semaines travaillées durant l''année]]  *  WEG_CB[[#This Row],[% du temps pour le poste admissible]]  /  FTE_Hrs</f>
        <v>0</v>
      </c>
      <c r="N102"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2" s="315">
        <f xml:space="preserve">  WEG_CB[[#This Row],[Composante salariale]]  *  17.5%</f>
        <v>0</v>
      </c>
      <c r="P102" s="315">
        <f xml:space="preserve">  WEG_CB[[#This Row],[Composante salariale]]  +  WEG_CB[[#This Row],[Composante des avantages sociaux obligatoires (17,5%)]]</f>
        <v>0</v>
      </c>
      <c r="Q102" s="103"/>
    </row>
    <row r="103" spans="1:17" x14ac:dyDescent="0.25">
      <c r="A103" s="240"/>
      <c r="B103" s="83">
        <v>94</v>
      </c>
      <c r="C103" s="80"/>
      <c r="D103" s="80"/>
      <c r="E103" s="80"/>
      <c r="F103" s="80"/>
      <c r="G103" s="81"/>
      <c r="H103" s="84"/>
      <c r="I103" s="84"/>
      <c r="J103" s="172"/>
      <c r="K103" s="316" t="str">
        <f>IF(  WEG_CB[[#This Row],[% du temps pour le poste admissible]] &gt;= 0.25,  IF(  WEG_CB[[#This Row],[Admissibilité du taux horaire]] &gt;= 2,  "Pleine",  IF(  WEG_CB[[#This Row],[Admissibilité du taux horaire]] &gt; 0,  "Partielle",  "Inadmissible"  )  ),  "Inadmissible")</f>
        <v>Inadmissible</v>
      </c>
      <c r="L103" s="317">
        <f xml:space="preserve">  MIN(  WEG_CB_Threshold  -  MIN(  WEG_CB[[#This Row],[Taux horaire de base]], WEG_CB_Threshold  ), 2 )</f>
        <v>0</v>
      </c>
      <c r="M103" s="318">
        <f xml:space="preserve">  WEG_CB[[#This Row],[Nombre d''heures travaillées par semaine]]  *  WEG_CB[[#This Row],[Semaines travaillées durant l''année]]  *  WEG_CB[[#This Row],[% du temps pour le poste admissible]]  /  FTE_Hrs</f>
        <v>0</v>
      </c>
      <c r="N103"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3" s="319">
        <f xml:space="preserve">  WEG_CB[[#This Row],[Composante salariale]]  *  17.5%</f>
        <v>0</v>
      </c>
      <c r="P103" s="319">
        <f xml:space="preserve">  WEG_CB[[#This Row],[Composante salariale]]  +  WEG_CB[[#This Row],[Composante des avantages sociaux obligatoires (17,5%)]]</f>
        <v>0</v>
      </c>
      <c r="Q103" s="103"/>
    </row>
    <row r="104" spans="1:17" x14ac:dyDescent="0.25">
      <c r="A104" s="240"/>
      <c r="B104" s="79">
        <v>95</v>
      </c>
      <c r="C104" s="80"/>
      <c r="D104" s="80"/>
      <c r="E104" s="80"/>
      <c r="F104" s="80"/>
      <c r="G104" s="81"/>
      <c r="H104" s="84"/>
      <c r="I104" s="84"/>
      <c r="J104" s="172"/>
      <c r="K104" s="312" t="str">
        <f>IF(  WEG_CB[[#This Row],[% du temps pour le poste admissible]] &gt;= 0.25,  IF(  WEG_CB[[#This Row],[Admissibilité du taux horaire]] &gt;= 2,  "Pleine",  IF(  WEG_CB[[#This Row],[Admissibilité du taux horaire]] &gt; 0,  "Partielle",  "Inadmissible"  )  ),  "Inadmissible")</f>
        <v>Inadmissible</v>
      </c>
      <c r="L104" s="313">
        <f xml:space="preserve">  MIN(  WEG_CB_Threshold  -  MIN(  WEG_CB[[#This Row],[Taux horaire de base]], WEG_CB_Threshold  ), 2 )</f>
        <v>0</v>
      </c>
      <c r="M104" s="314">
        <f xml:space="preserve">  WEG_CB[[#This Row],[Nombre d''heures travaillées par semaine]]  *  WEG_CB[[#This Row],[Semaines travaillées durant l''année]]  *  WEG_CB[[#This Row],[% du temps pour le poste admissible]]  /  FTE_Hrs</f>
        <v>0</v>
      </c>
      <c r="N104"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4" s="315">
        <f xml:space="preserve">  WEG_CB[[#This Row],[Composante salariale]]  *  17.5%</f>
        <v>0</v>
      </c>
      <c r="P104" s="315">
        <f xml:space="preserve">  WEG_CB[[#This Row],[Composante salariale]]  +  WEG_CB[[#This Row],[Composante des avantages sociaux obligatoires (17,5%)]]</f>
        <v>0</v>
      </c>
      <c r="Q104" s="103"/>
    </row>
    <row r="105" spans="1:17" x14ac:dyDescent="0.25">
      <c r="A105" s="240"/>
      <c r="B105" s="83">
        <v>96</v>
      </c>
      <c r="C105" s="80"/>
      <c r="D105" s="80"/>
      <c r="E105" s="80"/>
      <c r="F105" s="80"/>
      <c r="G105" s="81"/>
      <c r="H105" s="84"/>
      <c r="I105" s="84"/>
      <c r="J105" s="172"/>
      <c r="K105" s="316" t="str">
        <f>IF(  WEG_CB[[#This Row],[% du temps pour le poste admissible]] &gt;= 0.25,  IF(  WEG_CB[[#This Row],[Admissibilité du taux horaire]] &gt;= 2,  "Pleine",  IF(  WEG_CB[[#This Row],[Admissibilité du taux horaire]] &gt; 0,  "Partielle",  "Inadmissible"  )  ),  "Inadmissible")</f>
        <v>Inadmissible</v>
      </c>
      <c r="L105" s="317">
        <f xml:space="preserve">  MIN(  WEG_CB_Threshold  -  MIN(  WEG_CB[[#This Row],[Taux horaire de base]], WEG_CB_Threshold  ), 2 )</f>
        <v>0</v>
      </c>
      <c r="M105" s="318">
        <f xml:space="preserve">  WEG_CB[[#This Row],[Nombre d''heures travaillées par semaine]]  *  WEG_CB[[#This Row],[Semaines travaillées durant l''année]]  *  WEG_CB[[#This Row],[% du temps pour le poste admissible]]  /  FTE_Hrs</f>
        <v>0</v>
      </c>
      <c r="N105"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5" s="319">
        <f xml:space="preserve">  WEG_CB[[#This Row],[Composante salariale]]  *  17.5%</f>
        <v>0</v>
      </c>
      <c r="P105" s="319">
        <f xml:space="preserve">  WEG_CB[[#This Row],[Composante salariale]]  +  WEG_CB[[#This Row],[Composante des avantages sociaux obligatoires (17,5%)]]</f>
        <v>0</v>
      </c>
      <c r="Q105" s="103"/>
    </row>
    <row r="106" spans="1:17" x14ac:dyDescent="0.25">
      <c r="A106" s="240"/>
      <c r="B106" s="79">
        <v>97</v>
      </c>
      <c r="C106" s="80"/>
      <c r="D106" s="80"/>
      <c r="E106" s="80"/>
      <c r="F106" s="80"/>
      <c r="G106" s="81"/>
      <c r="H106" s="84"/>
      <c r="I106" s="84"/>
      <c r="J106" s="172"/>
      <c r="K106" s="312" t="str">
        <f>IF(  WEG_CB[[#This Row],[% du temps pour le poste admissible]] &gt;= 0.25,  IF(  WEG_CB[[#This Row],[Admissibilité du taux horaire]] &gt;= 2,  "Pleine",  IF(  WEG_CB[[#This Row],[Admissibilité du taux horaire]] &gt; 0,  "Partielle",  "Inadmissible"  )  ),  "Inadmissible")</f>
        <v>Inadmissible</v>
      </c>
      <c r="L106" s="313">
        <f xml:space="preserve">  MIN(  WEG_CB_Threshold  -  MIN(  WEG_CB[[#This Row],[Taux horaire de base]], WEG_CB_Threshold  ), 2 )</f>
        <v>0</v>
      </c>
      <c r="M106" s="314">
        <f xml:space="preserve">  WEG_CB[[#This Row],[Nombre d''heures travaillées par semaine]]  *  WEG_CB[[#This Row],[Semaines travaillées durant l''année]]  *  WEG_CB[[#This Row],[% du temps pour le poste admissible]]  /  FTE_Hrs</f>
        <v>0</v>
      </c>
      <c r="N106"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6" s="315">
        <f xml:space="preserve">  WEG_CB[[#This Row],[Composante salariale]]  *  17.5%</f>
        <v>0</v>
      </c>
      <c r="P106" s="315">
        <f xml:space="preserve">  WEG_CB[[#This Row],[Composante salariale]]  +  WEG_CB[[#This Row],[Composante des avantages sociaux obligatoires (17,5%)]]</f>
        <v>0</v>
      </c>
      <c r="Q106" s="103"/>
    </row>
    <row r="107" spans="1:17" x14ac:dyDescent="0.25">
      <c r="A107" s="240"/>
      <c r="B107" s="83">
        <v>98</v>
      </c>
      <c r="C107" s="80"/>
      <c r="D107" s="80"/>
      <c r="E107" s="80"/>
      <c r="F107" s="80"/>
      <c r="G107" s="81"/>
      <c r="H107" s="84"/>
      <c r="I107" s="84"/>
      <c r="J107" s="172"/>
      <c r="K107" s="316" t="str">
        <f>IF(  WEG_CB[[#This Row],[% du temps pour le poste admissible]] &gt;= 0.25,  IF(  WEG_CB[[#This Row],[Admissibilité du taux horaire]] &gt;= 2,  "Pleine",  IF(  WEG_CB[[#This Row],[Admissibilité du taux horaire]] &gt; 0,  "Partielle",  "Inadmissible"  )  ),  "Inadmissible")</f>
        <v>Inadmissible</v>
      </c>
      <c r="L107" s="317">
        <f xml:space="preserve">  MIN(  WEG_CB_Threshold  -  MIN(  WEG_CB[[#This Row],[Taux horaire de base]], WEG_CB_Threshold  ), 2 )</f>
        <v>0</v>
      </c>
      <c r="M107" s="318">
        <f xml:space="preserve">  WEG_CB[[#This Row],[Nombre d''heures travaillées par semaine]]  *  WEG_CB[[#This Row],[Semaines travaillées durant l''année]]  *  WEG_CB[[#This Row],[% du temps pour le poste admissible]]  /  FTE_Hrs</f>
        <v>0</v>
      </c>
      <c r="N107"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7" s="319">
        <f xml:space="preserve">  WEG_CB[[#This Row],[Composante salariale]]  *  17.5%</f>
        <v>0</v>
      </c>
      <c r="P107" s="319">
        <f xml:space="preserve">  WEG_CB[[#This Row],[Composante salariale]]  +  WEG_CB[[#This Row],[Composante des avantages sociaux obligatoires (17,5%)]]</f>
        <v>0</v>
      </c>
      <c r="Q107" s="103"/>
    </row>
    <row r="108" spans="1:17" x14ac:dyDescent="0.25">
      <c r="A108" s="240"/>
      <c r="B108" s="79">
        <v>99</v>
      </c>
      <c r="C108" s="80"/>
      <c r="D108" s="80"/>
      <c r="E108" s="80"/>
      <c r="F108" s="80"/>
      <c r="G108" s="81"/>
      <c r="H108" s="84"/>
      <c r="I108" s="84"/>
      <c r="J108" s="172"/>
      <c r="K108" s="312" t="str">
        <f>IF(  WEG_CB[[#This Row],[% du temps pour le poste admissible]] &gt;= 0.25,  IF(  WEG_CB[[#This Row],[Admissibilité du taux horaire]] &gt;= 2,  "Pleine",  IF(  WEG_CB[[#This Row],[Admissibilité du taux horaire]] &gt; 0,  "Partielle",  "Inadmissible"  )  ),  "Inadmissible")</f>
        <v>Inadmissible</v>
      </c>
      <c r="L108" s="313">
        <f xml:space="preserve">  MIN(  WEG_CB_Threshold  -  MIN(  WEG_CB[[#This Row],[Taux horaire de base]], WEG_CB_Threshold  ), 2 )</f>
        <v>0</v>
      </c>
      <c r="M108" s="314">
        <f xml:space="preserve">  WEG_CB[[#This Row],[Nombre d''heures travaillées par semaine]]  *  WEG_CB[[#This Row],[Semaines travaillées durant l''année]]  *  WEG_CB[[#This Row],[% du temps pour le poste admissible]]  /  FTE_Hrs</f>
        <v>0</v>
      </c>
      <c r="N108" s="315">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8" s="315">
        <f xml:space="preserve">  WEG_CB[[#This Row],[Composante salariale]]  *  17.5%</f>
        <v>0</v>
      </c>
      <c r="P108" s="315">
        <f xml:space="preserve">  WEG_CB[[#This Row],[Composante salariale]]  +  WEG_CB[[#This Row],[Composante des avantages sociaux obligatoires (17,5%)]]</f>
        <v>0</v>
      </c>
      <c r="Q108" s="103"/>
    </row>
    <row r="109" spans="1:17" x14ac:dyDescent="0.25">
      <c r="A109" s="240"/>
      <c r="B109" s="83">
        <v>100</v>
      </c>
      <c r="C109" s="80"/>
      <c r="D109" s="80"/>
      <c r="E109" s="80"/>
      <c r="F109" s="80"/>
      <c r="G109" s="81"/>
      <c r="H109" s="84"/>
      <c r="I109" s="84"/>
      <c r="J109" s="172"/>
      <c r="K109" s="316" t="str">
        <f>IF(  WEG_CB[[#This Row],[% du temps pour le poste admissible]] &gt;= 0.25,  IF(  WEG_CB[[#This Row],[Admissibilité du taux horaire]] &gt;= 2,  "Pleine",  IF(  WEG_CB[[#This Row],[Admissibilité du taux horaire]] &gt; 0,  "Partielle",  "Inadmissible"  )  ),  "Inadmissible")</f>
        <v>Inadmissible</v>
      </c>
      <c r="L109" s="317">
        <f xml:space="preserve">  MIN(  WEG_CB_Threshold  -  MIN(  WEG_CB[[#This Row],[Taux horaire de base]], WEG_CB_Threshold  ), 2 )</f>
        <v>0</v>
      </c>
      <c r="M109" s="318">
        <f xml:space="preserve">  WEG_CB[[#This Row],[Nombre d''heures travaillées par semaine]]  *  WEG_CB[[#This Row],[Semaines travaillées durant l''année]]  *  WEG_CB[[#This Row],[% du temps pour le poste admissible]]  /  FTE_Hrs</f>
        <v>0</v>
      </c>
      <c r="N109" s="319">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9" s="319">
        <f xml:space="preserve">  WEG_CB[[#This Row],[Composante salariale]]  *  17.5%</f>
        <v>0</v>
      </c>
      <c r="P109" s="319">
        <f xml:space="preserve">  WEG_CB[[#This Row],[Composante salariale]]  +  WEG_CB[[#This Row],[Composante des avantages sociaux obligatoires (17,5%)]]</f>
        <v>0</v>
      </c>
      <c r="Q109" s="103"/>
    </row>
    <row r="110" spans="1:17" x14ac:dyDescent="0.25">
      <c r="A110" s="247"/>
      <c r="B110" s="229"/>
      <c r="C110" s="229"/>
      <c r="D110" s="229"/>
      <c r="E110" s="229"/>
      <c r="F110" s="103"/>
      <c r="G110" s="103"/>
      <c r="H110" s="103"/>
      <c r="I110" s="103"/>
    </row>
    <row r="111" spans="1:17" ht="90" x14ac:dyDescent="0.25">
      <c r="A111" s="247"/>
      <c r="B111" s="308"/>
      <c r="C111" s="225"/>
      <c r="D111" s="225"/>
      <c r="E111" s="225"/>
      <c r="F111" s="226"/>
      <c r="G111" s="226"/>
      <c r="H111" s="106"/>
      <c r="I111" s="248"/>
      <c r="J111" s="249" t="s">
        <v>36</v>
      </c>
      <c r="K111" s="250"/>
      <c r="L111" s="250"/>
      <c r="M111" s="251" t="s">
        <v>95</v>
      </c>
      <c r="N111" s="251" t="s">
        <v>12</v>
      </c>
      <c r="O111" s="251" t="s">
        <v>106</v>
      </c>
      <c r="P111" s="251" t="s">
        <v>35</v>
      </c>
    </row>
    <row r="112" spans="1:17" ht="14.45" customHeight="1" x14ac:dyDescent="0.25">
      <c r="A112" s="247"/>
      <c r="B112" s="309"/>
      <c r="C112" s="229"/>
      <c r="D112" s="229"/>
      <c r="E112" s="229"/>
      <c r="F112" s="103"/>
      <c r="G112" s="103"/>
      <c r="H112" s="109"/>
      <c r="I112" s="252"/>
      <c r="J112" s="253" t="s">
        <v>37</v>
      </c>
      <c r="K112" s="254" t="s">
        <v>38</v>
      </c>
      <c r="L112" s="255" t="s">
        <v>68</v>
      </c>
      <c r="M112" s="256">
        <f>SUMIFS(WEG_CB[ETP],WEG_CB[Catégorie],"RECE",WEG_CB[Poste],$L112,WEG_CB[Statut d''admissibilité],"Full")</f>
        <v>0</v>
      </c>
      <c r="N112" s="257">
        <f>SUMIFS(WEG_CB[Composante salariale],WEG_CB[Catégorie],"RECE",WEG_CB[Poste],$L112,WEG_CB[Statut d''admissibilité],"Full")</f>
        <v>0</v>
      </c>
      <c r="O112" s="257">
        <f>SUMIFS(WEG_CB[Composante des avantages sociaux obligatoires (17,5%)],WEG_CB[Catégorie],"RECE",WEG_CB[Poste],$L112,WEG_CB[Statut d''admissibilité],"Full")</f>
        <v>0</v>
      </c>
      <c r="P112" s="258">
        <f t="shared" ref="P112" si="0">+O112+N112</f>
        <v>0</v>
      </c>
    </row>
    <row r="113" spans="1:16" x14ac:dyDescent="0.25">
      <c r="A113" s="247"/>
      <c r="B113" s="309"/>
      <c r="C113" s="229"/>
      <c r="D113" s="229"/>
      <c r="E113" s="229"/>
      <c r="F113" s="103"/>
      <c r="G113" s="103"/>
      <c r="H113" s="109"/>
      <c r="I113" s="260"/>
      <c r="J113" s="261"/>
      <c r="K113" s="262"/>
      <c r="L113" s="263" t="s">
        <v>69</v>
      </c>
      <c r="M113" s="264">
        <f>SUMIFS(WEG_CB[ETP],WEG_CB[Catégorie],"RECE",WEG_CB[Poste],$L113,WEG_CB[Statut d''admissibilité],"Full")</f>
        <v>0</v>
      </c>
      <c r="N113" s="265">
        <f>SUMIFS(WEG_CB[Composante salariale],WEG_CB[Catégorie],"RECE",WEG_CB[Poste],$L113,WEG_CB[Statut d''admissibilité],"Full")</f>
        <v>0</v>
      </c>
      <c r="O113" s="265">
        <f>SUMIFS(WEG_CB[Composante des avantages sociaux obligatoires (17,5%)],WEG_CB[Catégorie],"RECE",WEG_CB[Poste],$L113,WEG_CB[Statut d''admissibilité],"Full")</f>
        <v>0</v>
      </c>
      <c r="P113" s="266">
        <f t="shared" ref="P113:P121" si="1">+O113+N113</f>
        <v>0</v>
      </c>
    </row>
    <row r="114" spans="1:16" ht="15.6" customHeight="1" x14ac:dyDescent="0.25">
      <c r="A114" s="247"/>
      <c r="B114" s="310" t="s">
        <v>105</v>
      </c>
      <c r="D114" s="324"/>
      <c r="E114" s="353"/>
      <c r="F114" s="353"/>
      <c r="G114" s="353"/>
      <c r="H114" s="259"/>
      <c r="I114" s="267"/>
      <c r="J114" s="261"/>
      <c r="K114" s="262"/>
      <c r="L114" s="263" t="s">
        <v>20</v>
      </c>
      <c r="M114" s="256">
        <f>SUMIFS(WEG_CB[ETP],WEG_CB[Catégorie],"RECE",WEG_CB[Poste],$L114,WEG_CB[Statut d''admissibilité],"Full")</f>
        <v>0</v>
      </c>
      <c r="N114" s="257">
        <f>SUMIFS(WEG_CB[Composante salariale],WEG_CB[Catégorie],"RECE",WEG_CB[Poste],$L114,WEG_CB[Statut d''admissibilité],"Full")</f>
        <v>0</v>
      </c>
      <c r="O114" s="257">
        <f>SUMIFS(WEG_CB[Composante des avantages sociaux obligatoires (17,5%)],WEG_CB[Catégorie],"RECE",WEG_CB[Poste],$L114,WEG_CB[Statut d''admissibilité],"Full")</f>
        <v>0</v>
      </c>
      <c r="P114" s="258">
        <f t="shared" si="1"/>
        <v>0</v>
      </c>
    </row>
    <row r="115" spans="1:16" x14ac:dyDescent="0.25">
      <c r="A115" s="247"/>
      <c r="B115" s="311" t="s">
        <v>104</v>
      </c>
      <c r="D115" s="325"/>
      <c r="E115" s="354"/>
      <c r="F115" s="354"/>
      <c r="G115" s="354"/>
      <c r="H115" s="53"/>
      <c r="I115" s="269"/>
      <c r="J115" s="261"/>
      <c r="K115" s="262"/>
      <c r="L115" s="263" t="s">
        <v>70</v>
      </c>
      <c r="M115" s="264">
        <f>SUMIFS(WEG_CB[ETP],WEG_CB[Catégorie],"RECE",WEG_CB[Poste],$L115,WEG_CB[Statut d''admissibilité],"Full")</f>
        <v>0</v>
      </c>
      <c r="N115" s="265">
        <f>SUMIFS(WEG_CB[Composante salariale],WEG_CB[Catégorie],"RECE",WEG_CB[Poste],$L115,WEG_CB[Statut d''admissibilité],"Full")</f>
        <v>0</v>
      </c>
      <c r="O115" s="265">
        <f>SUMIFS(WEG_CB[Composante des avantages sociaux obligatoires (17,5%)],WEG_CB[Catégorie],"RECE",WEG_CB[Poste],$L115,WEG_CB[Statut d''admissibilité],"Full")</f>
        <v>0</v>
      </c>
      <c r="P115" s="266">
        <f t="shared" si="1"/>
        <v>0</v>
      </c>
    </row>
    <row r="116" spans="1:16" x14ac:dyDescent="0.25">
      <c r="A116" s="247"/>
      <c r="B116" s="311" t="s">
        <v>67</v>
      </c>
      <c r="D116" s="326"/>
      <c r="E116" s="355"/>
      <c r="F116" s="355"/>
      <c r="G116" s="355"/>
      <c r="H116" s="268"/>
      <c r="I116" s="252"/>
      <c r="J116" s="261"/>
      <c r="K116" s="262"/>
      <c r="L116" s="263" t="s">
        <v>19</v>
      </c>
      <c r="M116" s="256">
        <f xml:space="preserve">  SUM(  SUMIFS(  WEG_CB[ETP],  WEG_CB[Catégorie],  "RECE",  WEG_CB[Poste],  {"ADMINISTRATOR","EXECUTIVE DIRECTOR","OTHER"},  WEG_CB[Statut d''admissibilité],  "Full"  )  )</f>
        <v>0</v>
      </c>
      <c r="N116" s="257">
        <f>SUM(  SUMIFS(  WEG_CB[Composante salariale],  WEG_CB[Catégorie],  "RECE",  WEG_CB[Poste],  {"ADMINISTRATOR","EXECUTIVE DIRECTOR","OTHER"},  WEG_CB[Statut d''admissibilité],  "Full"  )  )</f>
        <v>0</v>
      </c>
      <c r="O116" s="257">
        <f>SUM(  SUMIFS(  WEG_CB[Composante des avantages sociaux obligatoires (17,5%)],  WEG_CB[Catégorie],  "RECE",  WEG_CB[Poste],  {"ADMINISTRATOR","EXECUTIVE DIRECTOR","OTHER"},  WEG_CB[Statut d''admissibilité],  "Full"  )  )</f>
        <v>0</v>
      </c>
      <c r="P116" s="258">
        <f t="shared" ref="P116" si="2">+O116+N116</f>
        <v>0</v>
      </c>
    </row>
    <row r="117" spans="1:16" x14ac:dyDescent="0.25">
      <c r="A117" s="247"/>
      <c r="B117" s="270"/>
      <c r="C117" s="125"/>
      <c r="D117" s="125"/>
      <c r="E117" s="271"/>
      <c r="F117" s="271"/>
      <c r="G117" s="271"/>
      <c r="H117" s="272"/>
      <c r="I117" s="273"/>
      <c r="J117" s="274"/>
      <c r="K117" s="254" t="s">
        <v>107</v>
      </c>
      <c r="L117" s="255" t="s">
        <v>68</v>
      </c>
      <c r="M117" s="264">
        <f>SUM(  SUMIFS(  WEG_CB[ETP],  WEG_CB[Catégorie],  {"NON-RECE","DIRECTOR APPROVED","APPRENTICE ECE"},  WEG_CB[Poste],  $L117,  WEG_CB[Statut d''admissibilité],  "Full")  )</f>
        <v>0</v>
      </c>
      <c r="N117" s="265">
        <f>SUM(  SUMIFS(WEG_CB[Composante salariale],WEG_CB[Catégorie],{"NON-RECE","DIRECTOR APPROVED","APPRENTICE ECE"},WEG_CB[Poste],$L117,WEG_CB[Statut d''admissibilité],"Full")  )</f>
        <v>0</v>
      </c>
      <c r="O117" s="265">
        <f>SUM(  SUMIFS(WEG_CB[Composante des avantages sociaux obligatoires (17,5%)],WEG_CB[Catégorie],{"NON-RECE","DIRECTOR APPROVED","APPRENTICE ECE"},WEG_CB[Poste],$L117,WEG_CB[Statut d''admissibilité],"Full")  )</f>
        <v>0</v>
      </c>
      <c r="P117" s="266">
        <f t="shared" si="1"/>
        <v>0</v>
      </c>
    </row>
    <row r="118" spans="1:16" x14ac:dyDescent="0.25">
      <c r="A118" s="247"/>
      <c r="B118" s="273"/>
      <c r="I118" s="159"/>
      <c r="J118" s="261"/>
      <c r="K118" s="262"/>
      <c r="L118" s="263" t="s">
        <v>69</v>
      </c>
      <c r="M118" s="256">
        <f>SUM(  SUMIFS(  WEG_CB[ETP],  WEG_CB[Catégorie],  {"NON-RECE","DIRECTOR APPROVED","APPRENTICE ECE"},  WEG_CB[Poste],  $L118,  WEG_CB[Statut d''admissibilité],  "Full")  )</f>
        <v>0</v>
      </c>
      <c r="N118" s="257">
        <f>SUM(  SUMIFS(WEG_CB[Composante salariale],WEG_CB[Catégorie],{"NON-RECE","DIRECTOR APPROVED","APPRENTICE ECE"},WEG_CB[Poste],$L118,WEG_CB[Statut d''admissibilité],"Full")  )</f>
        <v>0</v>
      </c>
      <c r="O118" s="257">
        <f>SUM(  SUMIFS(WEG_CB[Composante des avantages sociaux obligatoires (17,5%)],WEG_CB[Catégorie],{"NON-RECE","DIRECTOR APPROVED","APPRENTICE ECE"},WEG_CB[Poste],$L118,WEG_CB[Statut d''admissibilité],"Full")  )</f>
        <v>0</v>
      </c>
      <c r="P118" s="258">
        <f t="shared" si="1"/>
        <v>0</v>
      </c>
    </row>
    <row r="119" spans="1:16" x14ac:dyDescent="0.25">
      <c r="A119" s="247"/>
      <c r="B119" s="344"/>
      <c r="C119" s="345"/>
      <c r="D119" s="345"/>
      <c r="E119" s="345"/>
      <c r="F119" s="345"/>
      <c r="G119" s="345"/>
      <c r="H119" s="346"/>
      <c r="I119" s="275"/>
      <c r="J119" s="261"/>
      <c r="K119" s="262"/>
      <c r="L119" s="263" t="s">
        <v>20</v>
      </c>
      <c r="M119" s="264">
        <f>SUM(  SUMIFS(  WEG_CB[ETP],  WEG_CB[Catégorie],  {"NON-RECE","DIRECTOR APPROVED","APPRENTICE ECE"},  WEG_CB[Poste],  $L119,  WEG_CB[Statut d''admissibilité],  "Full")  )</f>
        <v>0</v>
      </c>
      <c r="N119" s="265">
        <f>SUM(  SUMIFS(WEG_CB[Composante salariale],WEG_CB[Catégorie],{"NON-RECE","DIRECTOR APPROVED","APPRENTICE ECE"},WEG_CB[Poste],$L119,WEG_CB[Statut d''admissibilité],"Full")  )</f>
        <v>0</v>
      </c>
      <c r="O119" s="265">
        <f>SUM(  SUMIFS(WEG_CB[Composante des avantages sociaux obligatoires (17,5%)],WEG_CB[Catégorie],{"NON-RECE","DIRECTOR APPROVED","APPRENTICE ECE"},WEG_CB[Poste],$L119,WEG_CB[Statut d''admissibilité],"Full")  )</f>
        <v>0</v>
      </c>
      <c r="P119" s="266">
        <f t="shared" si="1"/>
        <v>0</v>
      </c>
    </row>
    <row r="120" spans="1:16" x14ac:dyDescent="0.25">
      <c r="A120" s="247"/>
      <c r="B120" s="347"/>
      <c r="C120" s="348"/>
      <c r="D120" s="348"/>
      <c r="E120" s="348"/>
      <c r="F120" s="348"/>
      <c r="G120" s="348"/>
      <c r="H120" s="349"/>
      <c r="I120" s="275"/>
      <c r="J120" s="261"/>
      <c r="K120" s="262"/>
      <c r="L120" s="263" t="s">
        <v>70</v>
      </c>
      <c r="M120" s="256">
        <f>SUM(  SUMIFS(  WEG_CB[ETP],  WEG_CB[Catégorie],  {"NON-RECE","DIRECTOR APPROVED","APPRENTICE ECE"},  WEG_CB[Poste],  $L120,  WEG_CB[Statut d''admissibilité],  "Full")  )</f>
        <v>0</v>
      </c>
      <c r="N120" s="257">
        <f>SUM(  SUMIFS(WEG_CB[Composante salariale],WEG_CB[Catégorie],{"NON-RECE","DIRECTOR APPROVED","APPRENTICE ECE"},WEG_CB[Poste],$L120,WEG_CB[Statut d''admissibilité],"Full")  )</f>
        <v>0</v>
      </c>
      <c r="O120" s="257">
        <f>SUM(  SUMIFS(WEG_CB[Composante des avantages sociaux obligatoires (17,5%)],WEG_CB[Catégorie],{"NON-RECE","DIRECTOR APPROVED","APPRENTICE ECE"},WEG_CB[Poste],$L120,WEG_CB[Statut d''admissibilité],"Full")  )</f>
        <v>0</v>
      </c>
      <c r="P120" s="258">
        <f t="shared" si="1"/>
        <v>0</v>
      </c>
    </row>
    <row r="121" spans="1:16" x14ac:dyDescent="0.25">
      <c r="A121" s="247"/>
      <c r="B121" s="347"/>
      <c r="C121" s="348"/>
      <c r="D121" s="348"/>
      <c r="E121" s="348"/>
      <c r="F121" s="348"/>
      <c r="G121" s="348"/>
      <c r="H121" s="349"/>
      <c r="I121" s="275"/>
      <c r="J121" s="261"/>
      <c r="K121" s="262"/>
      <c r="L121" s="263" t="s">
        <v>19</v>
      </c>
      <c r="M121" s="264">
        <f xml:space="preserve">  SUM(  SUMIFS(  WEG_CB[ETP],  WEG_CB[Catégorie],  {"NON-RECE","DIRECTOR APPROVED","APPRENTICE ECE"},  WEG_CB[Poste],  {"ADMINISTRATOR";"EXECUTIVE DIRECTOR";"OTHER"},  WEG_CB[Statut d''admissibilité],  "Full"  )  )</f>
        <v>0</v>
      </c>
      <c r="N121" s="265">
        <f>SUM(  SUMIFS(  WEG_CB[Composante salariale],  WEG_CB[Catégorie],  {"NON-RECE","DIRECTOR APPROVED","APPRENTICE ECE"},  WEG_CB[Poste],  {"ADMINISTRATOR";"EXECUTIVE DIRECTOR";"OTHER"},  WEG_CB[Statut d''admissibilité],  "Full"  )  )</f>
        <v>0</v>
      </c>
      <c r="O121" s="265">
        <f>SUM(  SUMIFS(  WEG_CB[Composante des avantages sociaux obligatoires (17,5%)],  WEG_CB[Catégorie],  {"NON-RECE","DIRECTOR APPROVED","APPRENTICE ECE"},  WEG_CB[Poste],  {"ADMINISTRATOR";"EXECUTIVE DIRECTOR";"OTHER"},  WEG_CB[Statut d''admissibilité],  "Full"  )  )</f>
        <v>0</v>
      </c>
      <c r="P121" s="266">
        <f t="shared" si="1"/>
        <v>0</v>
      </c>
    </row>
    <row r="122" spans="1:16" x14ac:dyDescent="0.25">
      <c r="A122" s="247"/>
      <c r="B122" s="347"/>
      <c r="C122" s="348"/>
      <c r="D122" s="348"/>
      <c r="E122" s="348"/>
      <c r="F122" s="348"/>
      <c r="G122" s="348"/>
      <c r="H122" s="349"/>
      <c r="I122" s="275"/>
      <c r="J122" s="276"/>
      <c r="K122" s="277"/>
      <c r="L122" s="278" t="s">
        <v>39</v>
      </c>
      <c r="M122" s="279">
        <f>SUM(M112:M121)</f>
        <v>0</v>
      </c>
      <c r="N122" s="280">
        <f t="shared" ref="N122:P122" si="3">SUM(N112:N121)</f>
        <v>0</v>
      </c>
      <c r="O122" s="280">
        <f t="shared" si="3"/>
        <v>0</v>
      </c>
      <c r="P122" s="281">
        <f t="shared" si="3"/>
        <v>0</v>
      </c>
    </row>
    <row r="123" spans="1:16" x14ac:dyDescent="0.25">
      <c r="A123" s="247"/>
      <c r="B123" s="347"/>
      <c r="C123" s="348"/>
      <c r="D123" s="348"/>
      <c r="E123" s="348"/>
      <c r="F123" s="348"/>
      <c r="G123" s="348"/>
      <c r="H123" s="349"/>
      <c r="I123" s="275"/>
      <c r="J123" s="282" t="s">
        <v>40</v>
      </c>
      <c r="K123" s="283" t="s">
        <v>38</v>
      </c>
      <c r="L123" s="284" t="s">
        <v>68</v>
      </c>
      <c r="M123" s="256">
        <f>SUMIFS(WEG_CB[ETP],WEG_CB[Catégorie],"RECE",WEG_CB[Poste],$L123,WEG_CB[Statut d''admissibilité],"Partial")</f>
        <v>0</v>
      </c>
      <c r="N123" s="257">
        <f>SUMIFS(WEG_CB[Composante salariale],WEG_CB[Catégorie],"RECE",WEG_CB[Poste],$L123,WEG_CB[Statut d''admissibilité],"Partial")</f>
        <v>0</v>
      </c>
      <c r="O123" s="257">
        <f>SUMIFS(WEG_CB[Composante des avantages sociaux obligatoires (17,5%)],WEG_CB[Catégorie],"RECE",WEG_CB[Poste],$L123,WEG_CB[Statut d''admissibilité],"Partial")</f>
        <v>0</v>
      </c>
      <c r="P123" s="258">
        <f t="shared" ref="P123:P132" si="4">+O123+N123</f>
        <v>0</v>
      </c>
    </row>
    <row r="124" spans="1:16" x14ac:dyDescent="0.25">
      <c r="A124" s="247"/>
      <c r="B124" s="347"/>
      <c r="C124" s="348"/>
      <c r="D124" s="348"/>
      <c r="E124" s="348"/>
      <c r="F124" s="348"/>
      <c r="G124" s="348"/>
      <c r="H124" s="349"/>
      <c r="I124" s="275"/>
      <c r="J124" s="285"/>
      <c r="K124" s="286"/>
      <c r="L124" s="287" t="s">
        <v>69</v>
      </c>
      <c r="M124" s="264">
        <f>SUMIFS(WEG_CB[ETP],WEG_CB[Catégorie],"RECE",WEG_CB[Poste],$L124,WEG_CB[Statut d''admissibilité],"Partial")</f>
        <v>0</v>
      </c>
      <c r="N124" s="265">
        <f>SUMIFS(WEG_CB[Composante salariale],WEG_CB[Catégorie],"RECE",WEG_CB[Poste],$L124,WEG_CB[Statut d''admissibilité],"Partial")</f>
        <v>0</v>
      </c>
      <c r="O124" s="265">
        <f>SUMIFS(WEG_CB[Composante des avantages sociaux obligatoires (17,5%)],WEG_CB[Catégorie],"RECE",WEG_CB[Poste],$L124,WEG_CB[Statut d''admissibilité],"Partial")</f>
        <v>0</v>
      </c>
      <c r="P124" s="266">
        <f t="shared" si="4"/>
        <v>0</v>
      </c>
    </row>
    <row r="125" spans="1:16" x14ac:dyDescent="0.25">
      <c r="A125" s="240"/>
      <c r="B125" s="347"/>
      <c r="C125" s="348"/>
      <c r="D125" s="348"/>
      <c r="E125" s="348"/>
      <c r="F125" s="348"/>
      <c r="G125" s="348"/>
      <c r="H125" s="349"/>
      <c r="J125" s="285"/>
      <c r="K125" s="286"/>
      <c r="L125" s="287" t="s">
        <v>20</v>
      </c>
      <c r="M125" s="256">
        <f>SUMIFS(WEG_CB[ETP],WEG_CB[Catégorie],"RECE",WEG_CB[Poste],$L125,WEG_CB[Statut d''admissibilité],"Partial")</f>
        <v>0</v>
      </c>
      <c r="N125" s="257">
        <f>SUMIFS(WEG_CB[Composante salariale],WEG_CB[Catégorie],"RECE",WEG_CB[Poste],$L125,WEG_CB[Statut d''admissibilité],"Partial")</f>
        <v>0</v>
      </c>
      <c r="O125" s="257">
        <f>SUMIFS(WEG_CB[Composante des avantages sociaux obligatoires (17,5%)],WEG_CB[Catégorie],"RECE",WEG_CB[Poste],$L125,WEG_CB[Statut d''admissibilité],"Partial")</f>
        <v>0</v>
      </c>
      <c r="P125" s="258">
        <f t="shared" si="4"/>
        <v>0</v>
      </c>
    </row>
    <row r="126" spans="1:16" x14ac:dyDescent="0.25">
      <c r="B126" s="347"/>
      <c r="C126" s="348"/>
      <c r="D126" s="348"/>
      <c r="E126" s="348"/>
      <c r="F126" s="348"/>
      <c r="G126" s="348"/>
      <c r="H126" s="349"/>
      <c r="J126" s="285"/>
      <c r="K126" s="286"/>
      <c r="L126" s="287" t="s">
        <v>70</v>
      </c>
      <c r="M126" s="264">
        <f>SUMIFS(WEG_CB[ETP],WEG_CB[Catégorie],"RECE",WEG_CB[Poste],$L126,WEG_CB[Statut d''admissibilité],"Partial")</f>
        <v>0</v>
      </c>
      <c r="N126" s="265">
        <f>SUMIFS(WEG_CB[Composante salariale],WEG_CB[Catégorie],"RECE",WEG_CB[Poste],$L126,WEG_CB[Statut d''admissibilité],"Partial")</f>
        <v>0</v>
      </c>
      <c r="O126" s="265">
        <f>SUMIFS(WEG_CB[Composante des avantages sociaux obligatoires (17,5%)],WEG_CB[Catégorie],"RECE",WEG_CB[Poste],$L126,WEG_CB[Statut d''admissibilité],"Partial")</f>
        <v>0</v>
      </c>
      <c r="P126" s="266">
        <f t="shared" si="4"/>
        <v>0</v>
      </c>
    </row>
    <row r="127" spans="1:16" x14ac:dyDescent="0.25">
      <c r="B127" s="347"/>
      <c r="C127" s="348"/>
      <c r="D127" s="348"/>
      <c r="E127" s="348"/>
      <c r="F127" s="348"/>
      <c r="G127" s="348"/>
      <c r="H127" s="349"/>
      <c r="J127" s="285"/>
      <c r="K127" s="286"/>
      <c r="L127" s="287" t="s">
        <v>19</v>
      </c>
      <c r="M127" s="256">
        <f xml:space="preserve">  SUM(  SUMIFS(  WEG_CB[ETP],  WEG_CB[Catégorie],  "RECE",  WEG_CB[Poste],  {"ADMINISTRATOR","EXECUTIVE DIRECTOR","OTHER"},  WEG_CB[Statut d''admissibilité],  "Partial"  )  )</f>
        <v>0</v>
      </c>
      <c r="N127" s="257">
        <f>SUM(  SUMIFS(  WEG_CB[Composante salariale],  WEG_CB[Catégorie],  "RECE",  WEG_CB[Poste],  {"ADMINISTRATOR","EXECUTIVE DIRECTOR","OTHER"},  WEG_CB[Statut d''admissibilité],  "Partial"  )  )</f>
        <v>0</v>
      </c>
      <c r="O127" s="257">
        <f>SUM(  SUMIFS(  WEG_CB[Composante des avantages sociaux obligatoires (17,5%)],  WEG_CB[Catégorie],  "RECE",  WEG_CB[Poste],  {"ADMINISTRATOR","EXECUTIVE DIRECTOR","OTHER"},  WEG_CB[Statut d''admissibilité],  "Partial"  )  )</f>
        <v>0</v>
      </c>
      <c r="P127" s="258">
        <f t="shared" si="4"/>
        <v>0</v>
      </c>
    </row>
    <row r="128" spans="1:16" x14ac:dyDescent="0.25">
      <c r="B128" s="347"/>
      <c r="C128" s="348"/>
      <c r="D128" s="348"/>
      <c r="E128" s="348"/>
      <c r="F128" s="348"/>
      <c r="G128" s="348"/>
      <c r="H128" s="349"/>
      <c r="J128" s="288"/>
      <c r="K128" s="283" t="s">
        <v>107</v>
      </c>
      <c r="L128" s="284" t="s">
        <v>68</v>
      </c>
      <c r="M128" s="264">
        <f>SUM(  SUMIFS(WEG_CB[ETP],WEG_CB[Catégorie],{"NON-RECE","DIRECTOR APPROVED","APPRENTICE ECE"},WEG_CB[Poste],$L128,WEG_CB[Statut d''admissibilité],"Partial")  )</f>
        <v>0</v>
      </c>
      <c r="N128" s="265">
        <f>SUM(  SUMIFS(WEG_CB[Composante salariale],WEG_CB[Catégorie],{"NON-RECE","DIRECTOR APPROVED","APPRENTICE ECE"},WEG_CB[Poste],$L128,WEG_CB[Statut d''admissibilité],"Partial")  )</f>
        <v>0</v>
      </c>
      <c r="O128" s="265">
        <f>SUM(  SUMIFS(WEG_CB[Composante des avantages sociaux obligatoires (17,5%)],WEG_CB[Catégorie],{"NON-RECE","DIRECTOR APPROVED","APPRENTICE ECE"},WEG_CB[Poste],$L128,WEG_CB[Statut d''admissibilité],"Partial")  )</f>
        <v>0</v>
      </c>
      <c r="P128" s="266">
        <f t="shared" si="4"/>
        <v>0</v>
      </c>
    </row>
    <row r="129" spans="2:16" x14ac:dyDescent="0.25">
      <c r="B129" s="347"/>
      <c r="C129" s="348"/>
      <c r="D129" s="348"/>
      <c r="E129" s="348"/>
      <c r="F129" s="348"/>
      <c r="G129" s="348"/>
      <c r="H129" s="349"/>
      <c r="J129" s="285"/>
      <c r="K129" s="286"/>
      <c r="L129" s="287" t="s">
        <v>69</v>
      </c>
      <c r="M129" s="256">
        <f>SUM(  SUMIFS(WEG_CB[ETP],WEG_CB[Catégorie],{"NON-RECE","DIRECTOR APPROVED","APPRENTICE ECE"},WEG_CB[Poste],$L129,WEG_CB[Statut d''admissibilité],"Partial")  )</f>
        <v>0</v>
      </c>
      <c r="N129" s="257">
        <f>SUM(  SUMIFS(WEG_CB[Composante salariale],WEG_CB[Catégorie],{"NON-RECE","DIRECTOR APPROVED","APPRENTICE ECE"},WEG_CB[Poste],$L129,WEG_CB[Statut d''admissibilité],"Partial")  )</f>
        <v>0</v>
      </c>
      <c r="O129" s="257">
        <f>SUM(  SUMIFS(WEG_CB[Composante des avantages sociaux obligatoires (17,5%)],WEG_CB[Catégorie],{"NON-RECE","DIRECTOR APPROVED","APPRENTICE ECE"},WEG_CB[Poste],$L129,WEG_CB[Statut d''admissibilité],"Partial")  )</f>
        <v>0</v>
      </c>
      <c r="P129" s="258">
        <f t="shared" si="4"/>
        <v>0</v>
      </c>
    </row>
    <row r="130" spans="2:16" x14ac:dyDescent="0.25">
      <c r="B130" s="347"/>
      <c r="C130" s="348"/>
      <c r="D130" s="348"/>
      <c r="E130" s="348"/>
      <c r="F130" s="348"/>
      <c r="G130" s="348"/>
      <c r="H130" s="349"/>
      <c r="J130" s="285"/>
      <c r="K130" s="286"/>
      <c r="L130" s="287" t="s">
        <v>20</v>
      </c>
      <c r="M130" s="264">
        <f>SUM(  SUMIFS(WEG_CB[ETP],WEG_CB[Catégorie],{"NON-RECE","DIRECTOR APPROVED","APPRENTICE ECE"},WEG_CB[Poste],$L130,WEG_CB[Statut d''admissibilité],"Partial")  )</f>
        <v>0</v>
      </c>
      <c r="N130" s="265">
        <f>SUM(  SUMIFS(WEG_CB[Composante salariale],WEG_CB[Catégorie],{"NON-RECE","DIRECTOR APPROVED","APPRENTICE ECE"},WEG_CB[Poste],$L130,WEG_CB[Statut d''admissibilité],"Partial")  )</f>
        <v>0</v>
      </c>
      <c r="O130" s="265">
        <f>SUM(  SUMIFS(WEG_CB[Composante des avantages sociaux obligatoires (17,5%)],WEG_CB[Catégorie],{"NON-RECE","DIRECTOR APPROVED","APPRENTICE ECE"},WEG_CB[Poste],$L130,WEG_CB[Statut d''admissibilité],"Partial")  )</f>
        <v>0</v>
      </c>
      <c r="P130" s="266">
        <f t="shared" si="4"/>
        <v>0</v>
      </c>
    </row>
    <row r="131" spans="2:16" x14ac:dyDescent="0.25">
      <c r="B131" s="347"/>
      <c r="C131" s="348"/>
      <c r="D131" s="348"/>
      <c r="E131" s="348"/>
      <c r="F131" s="348"/>
      <c r="G131" s="348"/>
      <c r="H131" s="349"/>
      <c r="J131" s="285"/>
      <c r="K131" s="286"/>
      <c r="L131" s="287" t="s">
        <v>70</v>
      </c>
      <c r="M131" s="256">
        <f>SUM(  SUMIFS(WEG_CB[ETP],WEG_CB[Catégorie],{"NON-RECE","DIRECTOR APPROVED","APPRENTICE ECE"},WEG_CB[Poste],$L131,WEG_CB[Statut d''admissibilité],"Partial")  )</f>
        <v>0</v>
      </c>
      <c r="N131" s="257">
        <f>SUM(  SUMIFS(WEG_CB[Composante salariale],WEG_CB[Catégorie],{"NON-RECE","DIRECTOR APPROVED","APPRENTICE ECE"},WEG_CB[Poste],$L131,WEG_CB[Statut d''admissibilité],"Partial")  )</f>
        <v>0</v>
      </c>
      <c r="O131" s="257">
        <f>SUM(  SUMIFS(WEG_CB[Composante des avantages sociaux obligatoires (17,5%)],WEG_CB[Catégorie],{"NON-RECE","DIRECTOR APPROVED","APPRENTICE ECE"},WEG_CB[Poste],$L131,WEG_CB[Statut d''admissibilité],"Partial")  )</f>
        <v>0</v>
      </c>
      <c r="P131" s="258">
        <f t="shared" si="4"/>
        <v>0</v>
      </c>
    </row>
    <row r="132" spans="2:16" x14ac:dyDescent="0.25">
      <c r="B132" s="347"/>
      <c r="C132" s="348"/>
      <c r="D132" s="348"/>
      <c r="E132" s="348"/>
      <c r="F132" s="348"/>
      <c r="G132" s="348"/>
      <c r="H132" s="349"/>
      <c r="J132" s="285"/>
      <c r="K132" s="286"/>
      <c r="L132" s="287" t="s">
        <v>19</v>
      </c>
      <c r="M132" s="264">
        <f xml:space="preserve">  SUM(  SUMIFS(  WEG_CB[ETP],  WEG_CB[Catégorie],  {"NON-RECE","DIRECTOR APPROVED","APPRENTICE ECE"},  WEG_CB[Poste],  {"ADMINISTRATOR";"EXECUTIVE DIRECTOR";"OTHER"},  WEG_CB[Statut d''admissibilité],  "Partial"  )  )</f>
        <v>0</v>
      </c>
      <c r="N132" s="265">
        <f>SUM(  SUMIFS(  WEG_CB[Composante salariale],  WEG_CB[Catégorie],  {"NON-RECE","DIRECTOR APPROVED","APPRENTICE ECE"},  WEG_CB[Poste],  {"ADMINISTRATOR";"EXECUTIVE DIRECTOR";"OTHER"},  WEG_CB[Statut d''admissibilité],  "Partial"  )  )</f>
        <v>0</v>
      </c>
      <c r="O132" s="265">
        <f>SUM(  SUMIFS(  WEG_CB[Composante des avantages sociaux obligatoires (17,5%)],  WEG_CB[Catégorie],  {"NON-RECE","DIRECTOR APPROVED","APPRENTICE ECE"},  WEG_CB[Poste],  {"ADMINISTRATOR";"EXECUTIVE DIRECTOR";"OTHER"},  WEG_CB[Statut d''admissibilité],  "Partial"  )  )</f>
        <v>0</v>
      </c>
      <c r="P132" s="266">
        <f t="shared" si="4"/>
        <v>0</v>
      </c>
    </row>
    <row r="133" spans="2:16" x14ac:dyDescent="0.25">
      <c r="B133" s="347"/>
      <c r="C133" s="348"/>
      <c r="D133" s="348"/>
      <c r="E133" s="348"/>
      <c r="F133" s="348"/>
      <c r="G133" s="348"/>
      <c r="H133" s="349"/>
      <c r="J133" s="276"/>
      <c r="K133" s="278"/>
      <c r="L133" s="278" t="s">
        <v>39</v>
      </c>
      <c r="M133" s="289">
        <f>SUM(M123:M132)</f>
        <v>0</v>
      </c>
      <c r="N133" s="290">
        <f t="shared" ref="N133:P133" si="5">SUM(N123:N132)</f>
        <v>0</v>
      </c>
      <c r="O133" s="290">
        <f t="shared" si="5"/>
        <v>0</v>
      </c>
      <c r="P133" s="291">
        <f t="shared" si="5"/>
        <v>0</v>
      </c>
    </row>
    <row r="134" spans="2:16" x14ac:dyDescent="0.25">
      <c r="B134" s="347"/>
      <c r="C134" s="348"/>
      <c r="D134" s="348"/>
      <c r="E134" s="348"/>
      <c r="F134" s="348"/>
      <c r="G134" s="348"/>
      <c r="H134" s="349"/>
      <c r="J134" s="292"/>
      <c r="K134" s="293"/>
      <c r="L134" s="293" t="s">
        <v>4</v>
      </c>
      <c r="M134" s="294">
        <f>+M133+M122</f>
        <v>0</v>
      </c>
      <c r="N134" s="295">
        <f>+N133+N122</f>
        <v>0</v>
      </c>
      <c r="O134" s="295">
        <f>+O133+O122</f>
        <v>0</v>
      </c>
      <c r="P134" s="296">
        <f>+P133+P122</f>
        <v>0</v>
      </c>
    </row>
    <row r="135" spans="2:16" x14ac:dyDescent="0.25">
      <c r="B135" s="347"/>
      <c r="C135" s="348"/>
      <c r="D135" s="348"/>
      <c r="E135" s="348"/>
      <c r="F135" s="348"/>
      <c r="G135" s="348"/>
      <c r="H135" s="349"/>
      <c r="J135" s="297"/>
      <c r="K135" s="298"/>
      <c r="L135" s="298"/>
      <c r="M135" s="299"/>
      <c r="N135" s="300"/>
      <c r="O135" s="301" t="s">
        <v>41</v>
      </c>
      <c r="P135" s="302">
        <f>IFERROR(M134*150,"")</f>
        <v>0</v>
      </c>
    </row>
    <row r="136" spans="2:16" x14ac:dyDescent="0.25">
      <c r="B136" s="350"/>
      <c r="C136" s="351"/>
      <c r="D136" s="351"/>
      <c r="E136" s="351"/>
      <c r="F136" s="351"/>
      <c r="G136" s="351"/>
      <c r="H136" s="352"/>
      <c r="J136" s="303"/>
      <c r="K136" s="304"/>
      <c r="L136" s="304"/>
      <c r="M136" s="305"/>
      <c r="N136" s="306"/>
      <c r="O136" s="307" t="s">
        <v>5</v>
      </c>
      <c r="P136" s="281">
        <f>+P134+P135</f>
        <v>0</v>
      </c>
    </row>
  </sheetData>
  <sheetProtection algorithmName="SHA-512" hashValue="NR+AGuFFIwdd5qj+2ohuAZqsDdIEdLnorwEkcDxuaPj10/c6tD/hbD/g3caJF+F6Eta1xgfOA7+IBIa29iHFDg==" saltValue="yPUMZoPGsaZzql8kOVZw1g==" spinCount="100000" sheet="1"/>
  <dataConsolidate link="1"/>
  <mergeCells count="4">
    <mergeCell ref="B119:H136"/>
    <mergeCell ref="E114:G114"/>
    <mergeCell ref="E115:G115"/>
    <mergeCell ref="E116:G116"/>
  </mergeCells>
  <conditionalFormatting sqref="A110:Q110 A2:Q6 B119 B117:H118 Q125:Q150 J137:P162 L111:R113 I111:J115 L114:L121 Q114:R124 J116:J136 L122:P122 K112:K133 L133:P136 L123:L132 A7:R109 A111:A150 I116:I150 B137:H154 B114:B116 B111:H113 D114:E116 H114:H116">
    <cfRule type="expression" dxfId="47" priority="11">
      <formula>AND(Show_Locked = 1,CELL("protect",A2))</formula>
    </cfRule>
  </conditionalFormatting>
  <conditionalFormatting sqref="G10:I109">
    <cfRule type="expression" dxfId="46" priority="10">
      <formula>AND(COUNTBLANK($G10:$I10)&gt;0,COUNTBLANK($G10:$I10)&lt;3)</formula>
    </cfRule>
  </conditionalFormatting>
  <conditionalFormatting sqref="C10:F109">
    <cfRule type="expression" dxfId="45" priority="46">
      <formula>AND(COUNTBLANK($C10:$F10)&gt;0,COUNTBLANK($C10:$F10)&lt;3)</formula>
    </cfRule>
  </conditionalFormatting>
  <conditionalFormatting sqref="K134:K136">
    <cfRule type="expression" dxfId="44" priority="3">
      <formula>AND(Show_Locked = 1,CELL("protect",K134))</formula>
    </cfRule>
  </conditionalFormatting>
  <conditionalFormatting sqref="K111">
    <cfRule type="expression" dxfId="43" priority="4">
      <formula>AND(Show_Locked = 1,CELL("protect",K111))</formula>
    </cfRule>
  </conditionalFormatting>
  <conditionalFormatting sqref="M114:P121">
    <cfRule type="expression" dxfId="42" priority="2">
      <formula>AND(Show_Locked = 1,CELL("protect",M114))</formula>
    </cfRule>
  </conditionalFormatting>
  <conditionalFormatting sqref="M123:P132">
    <cfRule type="expression" dxfId="41" priority="1">
      <formula>AND(Show_Locked = 1,CELL("protect",M123))</formula>
    </cfRule>
  </conditionalFormatting>
  <dataValidations xWindow="749" yWindow="451" count="23">
    <dataValidation type="list" allowBlank="1" showInputMessage="1" showErrorMessage="1" sqref="I110" xr:uid="{00000000-0002-0000-0200-000000000000}">
      <formula1>"RECE, Non-RECE, Supervisor,Child Ratio"</formula1>
    </dataValidation>
    <dataValidation type="decimal" operator="greaterThan" allowBlank="1" showInputMessage="1" showErrorMessage="1" errorTitle="Format Error" error="Please enter decimal numbers greater than zero (0)." sqref="G10:G109" xr:uid="{00000000-0002-0000-0200-000001000000}">
      <formula1>0</formula1>
    </dataValidation>
    <dataValidation allowBlank="1" showInputMessage="1" showErrorMessage="1" prompt="Veuillez selectionner le poste de l'employé._x000a_" sqref="F9" xr:uid="{00000000-0002-0000-0200-000002000000}"/>
    <dataValidation allowBlank="1" showInputMessage="1" showErrorMessage="1" prompt="Pleine : Taux horaire inférieur au plafond salarial actuel par 2 $ ou plus_x000a__x000a_Partielle : Taux horaire inférieur au plafond salarial actuel par moins de 2 $_x000a__x000a_Inadmissible : Taux horaire égal ou supérieur au plafond salarial actuel_x000a_" sqref="K9" xr:uid="{00000000-0002-0000-0200-000003000000}"/>
    <dataValidation allowBlank="1" showInputMessage="1" showErrorMessage="1" prompt="1,0 ETP (équivalent temps plein) = 1 754,5 heures par année." sqref="M9" xr:uid="{00000000-0002-0000-0200-000004000000}"/>
    <dataValidation allowBlank="1" showInputMessage="1" showErrorMessage="1" prompt="La composante salariale est égale au nombre d'heures travaillées par année multipliée par le % de temps admissible multipliée par le taux horaire admissible." sqref="N9" xr:uid="{00000000-0002-0000-0200-000005000000}"/>
    <dataValidation allowBlank="1" showInputMessage="1" showErrorMessage="1" prompt="La composante des avantages sociaux obligatoires est égale à 17,5 % de la composante salariale._x000a_" sqref="O9" xr:uid="{00000000-0002-0000-0200-000006000000}"/>
    <dataValidation allowBlank="1" showInputMessage="1" showErrorMessage="1" prompt="Maximum de 2 $ l'heure." sqref="L9" xr:uid="{00000000-0002-0000-0200-000007000000}"/>
    <dataValidation allowBlank="1" showInputMessage="1" showErrorMessage="1" prompt="Entrez un identifiant unique qui vous aidera à identifier le poste admissible._x000a_" sqref="C9" xr:uid="{00000000-0002-0000-0200-000008000000}"/>
    <dataValidation allowBlank="1" showInputMessage="1" showErrorMessage="1" prompt="La rémunération totale est la somme de la composante salariale et de la composantes des avantages sociaux obligatoires." sqref="P9" xr:uid="{00000000-0002-0000-0200-000009000000}"/>
    <dataValidation allowBlank="1" showInputMessage="1" showErrorMessage="1" prompt="Si le poste a été créé pendant l'année, veuillez sélectionner Oui._x000a__x000a_Si oui, veuillez fournir une estimation du nombre d'heures par semaine et du nombres de semaines qui seront travaillées pendant l'année." sqref="D9" xr:uid="{00000000-0002-0000-0200-00000A000000}"/>
    <dataValidation allowBlank="1" showInputMessage="1" showErrorMessage="1" prompt="Flexible grant of $150 for each eligible FTE." sqref="O135" xr:uid="{00000000-0002-0000-0200-00000B000000}"/>
    <dataValidation type="list" allowBlank="1" showErrorMessage="1" prompt="If YES, please provide an estimate for the # of hours that the position would work during the year in the # of Hours Worked column (column J)." sqref="D10:D109" xr:uid="{00000000-0002-0000-0200-00000C000000}">
      <formula1>"Oui, Non"</formula1>
    </dataValidation>
    <dataValidation allowBlank="1" showInputMessage="1" showErrorMessage="1" promptTitle="Admissibilité" prompt="Les personnes consacrant au moins 25 % de leur temps à appuyer les exigences pour les ratios personnel-enfants sont admissibles à l'augmentation salariale._x000a__x000a_Veuillez indiquer le pourcentage du temps de travail entrant dans le calcul des ratios." sqref="J9" xr:uid="{00000000-0002-0000-0200-00000D000000}"/>
    <dataValidation type="decimal" allowBlank="1" showInputMessage="1" showErrorMessage="1" error="To be eligible for a partial wage enhancement at least 25% of the time should be spent to support ratio requirements. " sqref="J11:J109" xr:uid="{00000000-0002-0000-0200-00000E000000}">
      <formula1>0.25</formula1>
      <formula2>1</formula2>
    </dataValidation>
    <dataValidation operator="greaterThanOrEqual" allowBlank="1" showInputMessage="1" showErrorMessage="1" prompt="Taux horaire moyen du membre du personnel, incluant les indemnités de vacances si payées. Excluez les montants de l'augmentation salariale._x000a_Pour un salaire annuel, divisez le salaire annuel par le nombre d'heures travaillées par année (1754,5 heures)._x000a_" sqref="G9" xr:uid="{00000000-0002-0000-0200-00000F000000}"/>
    <dataValidation allowBlank="1" showInputMessage="1" showErrorMessage="1" prompt="Veuillez fournir le nombre de semaines travaillées durant l'année calendrier, incluant les congés payés.  NE PAS INCLURE les semaines de congés non payées lorsque les employés reçoivent une indemnité de vacances au lieu de congés payés." sqref="I9" xr:uid="{00000000-0002-0000-0200-000010000000}"/>
    <dataValidation allowBlank="1" showInputMessage="1" showErrorMessage="1" prompt="Comments" sqref="B119" xr:uid="{00000000-0002-0000-0200-000011000000}"/>
    <dataValidation allowBlank="1" showInputMessage="1" showErrorMessage="1" prompt="Nombres d'heures travaillées par semaine par le membre du personnel." sqref="H9" xr:uid="{00000000-0002-0000-0200-000012000000}"/>
    <dataValidation type="list" allowBlank="1" showInputMessage="1" showErrorMessage="1" sqref="E10:E109" xr:uid="{00000000-0002-0000-0200-000013000000}">
      <formula1>"EPEI, NON-EPEI,APPROBATION DU DIRECTEUR,EPEI APPRENTI"</formula1>
    </dataValidation>
    <dataValidation allowBlank="1" showInputMessage="1" showErrorMessage="1" prompt="La catégorie Non-EPEI inclut tous les autres postes." sqref="E9" xr:uid="{00000000-0002-0000-0200-000014000000}"/>
    <dataValidation type="list" allowBlank="1" showInputMessage="1" showErrorMessage="1" sqref="F10:F109" xr:uid="{00000000-0002-0000-0200-000015000000}">
      <formula1>"ÉDUCATEUR,VISITEUR,SUPERVISEUR,GESTIONNAIRE,ADMINISTRATEUR,DIRECTEUR,AUTRE"</formula1>
    </dataValidation>
    <dataValidation type="decimal" allowBlank="1" showInputMessage="1" showErrorMessage="1" error="To be eligible for a partial wage enhancement at least 25% of the time should be spent to support ratio requirements. " sqref="J10" xr:uid="{00000000-0002-0000-0200-000016000000}">
      <formula1>0</formula1>
      <formula2>1</formula2>
    </dataValidation>
  </dataValidations>
  <printOptions horizontalCentered="1"/>
  <pageMargins left="0.25" right="0.25" top="1.34" bottom="0.5" header="0.3" footer="0.3"/>
  <pageSetup paperSize="5" scale="78" fitToHeight="0" orientation="landscape" blackAndWhite="1" r:id="rId1"/>
  <headerFooter>
    <oddHeader>&amp;C&amp;G</oddHeader>
    <oddFooter>Page &amp;P of &amp;N</oddFooter>
  </headerFooter>
  <rowBreaks count="1" manualBreakCount="1">
    <brk id="109" min="1" max="15" man="1"/>
  </rowBreaks>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4">
    <tabColor theme="5" tint="0.79998168889431442"/>
    <pageSetUpPr fitToPage="1"/>
  </sheetPr>
  <dimension ref="A1:I46"/>
  <sheetViews>
    <sheetView showGridLines="0" showRowColHeaders="0" zoomScaleNormal="100" zoomScalePageLayoutView="85" workbookViewId="0">
      <selection activeCell="G44" sqref="G44"/>
    </sheetView>
  </sheetViews>
  <sheetFormatPr defaultColWidth="9.140625" defaultRowHeight="15" x14ac:dyDescent="0.25"/>
  <cols>
    <col min="1" max="1" width="5.7109375" style="98" customWidth="1"/>
    <col min="2" max="2" width="4.85546875" style="99" customWidth="1"/>
    <col min="3" max="3" width="58.7109375" style="98" customWidth="1"/>
    <col min="4" max="4" width="46.7109375" style="98" bestFit="1" customWidth="1"/>
    <col min="5" max="5" width="9.5703125" style="98" customWidth="1"/>
    <col min="6" max="6" width="5.7109375" style="98" customWidth="1"/>
    <col min="7" max="9" width="9.140625" style="98" customWidth="1"/>
    <col min="10" max="16384" width="9.140625" style="98"/>
  </cols>
  <sheetData>
    <row r="1" spans="1:9" x14ac:dyDescent="0.25">
      <c r="E1" s="100"/>
    </row>
    <row r="2" spans="1:9" ht="89.25" customHeight="1" x14ac:dyDescent="0.25">
      <c r="B2" s="101"/>
      <c r="C2" s="101"/>
      <c r="D2" s="101"/>
      <c r="E2" s="101"/>
      <c r="G2" s="102"/>
    </row>
    <row r="3" spans="1:9" x14ac:dyDescent="0.25">
      <c r="A3" s="103"/>
      <c r="B3" s="104"/>
      <c r="C3" s="105"/>
      <c r="D3" s="105"/>
      <c r="E3" s="106"/>
    </row>
    <row r="4" spans="1:9" x14ac:dyDescent="0.25">
      <c r="A4" s="103"/>
      <c r="B4" s="107"/>
      <c r="C4" s="108" t="s">
        <v>96</v>
      </c>
      <c r="D4" s="151" t="s">
        <v>73</v>
      </c>
      <c r="E4" s="109"/>
    </row>
    <row r="5" spans="1:9" x14ac:dyDescent="0.25">
      <c r="A5" s="103"/>
      <c r="B5" s="107"/>
      <c r="C5" s="110" t="s">
        <v>97</v>
      </c>
      <c r="D5" s="235"/>
      <c r="E5" s="111"/>
      <c r="I5" s="112"/>
    </row>
    <row r="6" spans="1:9" x14ac:dyDescent="0.25">
      <c r="A6" s="103"/>
      <c r="B6" s="107"/>
      <c r="C6" s="330" t="s">
        <v>77</v>
      </c>
      <c r="D6" s="320"/>
      <c r="E6" s="111"/>
      <c r="I6" s="112"/>
    </row>
    <row r="7" spans="1:9" x14ac:dyDescent="0.25">
      <c r="A7" s="103"/>
      <c r="B7" s="107"/>
      <c r="C7" s="113" t="s">
        <v>78</v>
      </c>
      <c r="D7" s="235"/>
      <c r="E7" s="109"/>
      <c r="I7" s="112"/>
    </row>
    <row r="8" spans="1:9" x14ac:dyDescent="0.25">
      <c r="A8" s="103"/>
      <c r="B8" s="107"/>
      <c r="C8" s="113" t="s">
        <v>79</v>
      </c>
      <c r="D8" s="320"/>
      <c r="E8" s="109"/>
      <c r="I8" s="112"/>
    </row>
    <row r="9" spans="1:9" x14ac:dyDescent="0.25">
      <c r="A9" s="103"/>
      <c r="B9" s="107"/>
      <c r="C9" s="114" t="s">
        <v>98</v>
      </c>
      <c r="D9" s="235"/>
      <c r="E9" s="109"/>
      <c r="G9" s="115"/>
    </row>
    <row r="10" spans="1:9" x14ac:dyDescent="0.25">
      <c r="A10" s="103"/>
      <c r="B10" s="107"/>
      <c r="C10" s="116"/>
      <c r="D10" s="320"/>
      <c r="E10" s="109"/>
      <c r="G10" s="117"/>
    </row>
    <row r="11" spans="1:9" x14ac:dyDescent="0.25">
      <c r="A11" s="103"/>
      <c r="B11" s="107"/>
      <c r="C11" s="116"/>
      <c r="D11" s="235"/>
      <c r="E11" s="109"/>
      <c r="G11" s="117"/>
    </row>
    <row r="12" spans="1:9" x14ac:dyDescent="0.25">
      <c r="A12" s="103"/>
      <c r="B12" s="107"/>
      <c r="C12" s="116"/>
      <c r="D12" s="116"/>
      <c r="E12" s="109"/>
      <c r="G12" s="117"/>
    </row>
    <row r="13" spans="1:9" x14ac:dyDescent="0.25">
      <c r="A13" s="103"/>
      <c r="B13" s="107"/>
      <c r="C13" s="327" t="s">
        <v>99</v>
      </c>
      <c r="D13" s="235"/>
      <c r="E13" s="109"/>
      <c r="G13" s="117"/>
    </row>
    <row r="14" spans="1:9" x14ac:dyDescent="0.25">
      <c r="A14" s="103"/>
      <c r="B14" s="118"/>
      <c r="C14" s="119"/>
      <c r="D14" s="119"/>
      <c r="E14" s="120"/>
    </row>
    <row r="15" spans="1:9" x14ac:dyDescent="0.25">
      <c r="A15" s="103"/>
      <c r="B15" s="121"/>
      <c r="C15" s="116"/>
      <c r="D15" s="116"/>
      <c r="E15" s="103"/>
    </row>
    <row r="16" spans="1:9" x14ac:dyDescent="0.25">
      <c r="A16" s="103"/>
      <c r="B16" s="104"/>
      <c r="C16" s="122"/>
      <c r="D16" s="122"/>
      <c r="E16" s="106"/>
    </row>
    <row r="17" spans="1:7" x14ac:dyDescent="0.25">
      <c r="A17" s="103"/>
      <c r="B17" s="107"/>
      <c r="C17" s="108" t="s">
        <v>6</v>
      </c>
      <c r="D17" s="151" t="s">
        <v>74</v>
      </c>
      <c r="E17" s="109"/>
    </row>
    <row r="18" spans="1:7" x14ac:dyDescent="0.25">
      <c r="A18" s="103"/>
      <c r="B18" s="107"/>
      <c r="C18" s="110" t="s">
        <v>81</v>
      </c>
      <c r="D18" s="320"/>
      <c r="E18" s="109"/>
    </row>
    <row r="19" spans="1:7" x14ac:dyDescent="0.25">
      <c r="A19" s="103"/>
      <c r="B19" s="107"/>
      <c r="C19" s="110" t="s">
        <v>82</v>
      </c>
      <c r="D19" s="123"/>
      <c r="E19" s="109"/>
      <c r="G19" s="112"/>
    </row>
    <row r="20" spans="1:7" x14ac:dyDescent="0.25">
      <c r="A20" s="103"/>
      <c r="B20" s="107"/>
      <c r="C20" s="110" t="s">
        <v>83</v>
      </c>
      <c r="D20" s="236"/>
      <c r="E20" s="109"/>
      <c r="G20" s="112"/>
    </row>
    <row r="21" spans="1:7" x14ac:dyDescent="0.25">
      <c r="A21" s="103"/>
      <c r="B21" s="107"/>
      <c r="C21" s="110" t="s">
        <v>84</v>
      </c>
      <c r="D21" s="124"/>
      <c r="E21" s="109"/>
    </row>
    <row r="22" spans="1:7" x14ac:dyDescent="0.25">
      <c r="A22" s="103"/>
      <c r="B22" s="118"/>
      <c r="C22" s="125"/>
      <c r="D22" s="125"/>
      <c r="E22" s="120"/>
    </row>
    <row r="23" spans="1:7" x14ac:dyDescent="0.25">
      <c r="A23" s="103"/>
      <c r="B23" s="121"/>
      <c r="C23" s="103"/>
      <c r="D23" s="103"/>
      <c r="E23" s="103"/>
    </row>
    <row r="24" spans="1:7" x14ac:dyDescent="0.25">
      <c r="A24" s="103"/>
      <c r="B24" s="104"/>
      <c r="C24" s="122"/>
      <c r="D24" s="122"/>
      <c r="E24" s="106"/>
    </row>
    <row r="25" spans="1:7" x14ac:dyDescent="0.25">
      <c r="A25" s="103"/>
      <c r="B25" s="107"/>
      <c r="C25" s="108" t="s">
        <v>100</v>
      </c>
      <c r="D25" s="108"/>
      <c r="E25" s="109"/>
    </row>
    <row r="26" spans="1:7" x14ac:dyDescent="0.25">
      <c r="A26" s="103"/>
      <c r="B26" s="107"/>
      <c r="C26" s="110" t="s">
        <v>101</v>
      </c>
      <c r="D26" s="126">
        <f>COUNTIFS(WEG_HM[Statut d''admissibilité],"None")</f>
        <v>0</v>
      </c>
      <c r="E26" s="109"/>
    </row>
    <row r="27" spans="1:7" x14ac:dyDescent="0.25">
      <c r="A27" s="103"/>
      <c r="B27" s="107"/>
      <c r="C27" s="127" t="s">
        <v>43</v>
      </c>
      <c r="D27" s="128"/>
      <c r="E27" s="109"/>
    </row>
    <row r="28" spans="1:7" x14ac:dyDescent="0.25">
      <c r="A28" s="103"/>
      <c r="B28" s="118"/>
      <c r="C28" s="125"/>
      <c r="D28" s="125"/>
      <c r="E28" s="120"/>
    </row>
    <row r="29" spans="1:7" ht="15.6" customHeight="1" x14ac:dyDescent="0.25"/>
    <row r="30" spans="1:7" x14ac:dyDescent="0.25">
      <c r="B30" s="129"/>
      <c r="C30" s="130"/>
      <c r="D30" s="130"/>
      <c r="E30" s="131"/>
    </row>
    <row r="31" spans="1:7" x14ac:dyDescent="0.25">
      <c r="B31" s="132"/>
      <c r="C31" s="108" t="s">
        <v>102</v>
      </c>
      <c r="D31" s="108"/>
      <c r="E31" s="133"/>
    </row>
    <row r="32" spans="1:7" x14ac:dyDescent="0.25">
      <c r="B32" s="132"/>
      <c r="C32" s="134" t="s">
        <v>44</v>
      </c>
      <c r="D32" s="135">
        <f>'Données - Milieu familial'!L110</f>
        <v>0</v>
      </c>
      <c r="E32" s="133"/>
    </row>
    <row r="33" spans="2:5" x14ac:dyDescent="0.25">
      <c r="B33" s="132"/>
      <c r="C33" s="134" t="s">
        <v>45</v>
      </c>
      <c r="D33" s="136">
        <f>'Données - Milieu familial'!L111</f>
        <v>0</v>
      </c>
      <c r="E33" s="133"/>
    </row>
    <row r="34" spans="2:5" x14ac:dyDescent="0.25">
      <c r="B34" s="132"/>
      <c r="C34" s="134" t="s">
        <v>103</v>
      </c>
      <c r="D34" s="135">
        <f>D32+D33</f>
        <v>0</v>
      </c>
      <c r="E34" s="133"/>
    </row>
    <row r="35" spans="2:5" x14ac:dyDescent="0.25">
      <c r="B35" s="132"/>
      <c r="C35" s="134"/>
      <c r="D35" s="137"/>
      <c r="E35" s="133"/>
    </row>
    <row r="36" spans="2:5" x14ac:dyDescent="0.25">
      <c r="B36" s="132"/>
      <c r="C36" s="134" t="s">
        <v>46</v>
      </c>
      <c r="D36" s="138">
        <f>'Données - Milieu familial'!M112</f>
        <v>0</v>
      </c>
      <c r="E36" s="133"/>
    </row>
    <row r="37" spans="2:5" x14ac:dyDescent="0.25">
      <c r="B37" s="132"/>
      <c r="C37" s="134" t="s">
        <v>47</v>
      </c>
      <c r="D37" s="139">
        <f>D34*50</f>
        <v>0</v>
      </c>
      <c r="E37" s="133"/>
    </row>
    <row r="38" spans="2:5" x14ac:dyDescent="0.25">
      <c r="B38" s="132"/>
      <c r="C38" s="140" t="s">
        <v>50</v>
      </c>
      <c r="D38" s="141">
        <f>D36+D37</f>
        <v>0</v>
      </c>
      <c r="E38" s="133"/>
    </row>
    <row r="39" spans="2:5" x14ac:dyDescent="0.25">
      <c r="B39" s="142"/>
      <c r="C39" s="143"/>
      <c r="D39" s="143"/>
      <c r="E39" s="144"/>
    </row>
    <row r="41" spans="2:5" x14ac:dyDescent="0.25">
      <c r="B41" s="129"/>
      <c r="C41" s="130"/>
      <c r="D41" s="130"/>
      <c r="E41" s="131"/>
    </row>
    <row r="42" spans="2:5" x14ac:dyDescent="0.25">
      <c r="B42" s="132"/>
      <c r="C42" s="95" t="s">
        <v>23</v>
      </c>
      <c r="D42" s="145"/>
      <c r="E42" s="133"/>
    </row>
    <row r="43" spans="2:5" x14ac:dyDescent="0.25">
      <c r="B43" s="132"/>
      <c r="C43" s="146" t="s">
        <v>66</v>
      </c>
      <c r="D43" s="147"/>
      <c r="E43" s="133"/>
    </row>
    <row r="44" spans="2:5" x14ac:dyDescent="0.25">
      <c r="B44" s="132"/>
      <c r="C44" s="146" t="s">
        <v>67</v>
      </c>
      <c r="D44" s="148"/>
      <c r="E44" s="133"/>
    </row>
    <row r="45" spans="2:5" x14ac:dyDescent="0.25">
      <c r="B45" s="132"/>
      <c r="C45" s="149"/>
      <c r="D45" s="150"/>
      <c r="E45" s="133"/>
    </row>
    <row r="46" spans="2:5" x14ac:dyDescent="0.25">
      <c r="B46" s="142"/>
      <c r="C46" s="143"/>
      <c r="D46" s="143"/>
      <c r="E46" s="144"/>
    </row>
  </sheetData>
  <sheetProtection algorithmName="SHA-512" hashValue="DmYCffWcgfGVmNljLt5ZkZJcftDP278pHjVuCt7jKihiJLYVgxpKL1yGtvNmwhMRhuilfZuCOZDEhg2OTq5VcQ==" saltValue="qFwXWw/KbaNzjabkE9wJBw==" spinCount="100000" sheet="1"/>
  <dataConsolidate link="1"/>
  <conditionalFormatting sqref="E31:F32 A1:G3 A31:B32 A5:G5 A4:C4 E4:G4 A18:G30 A17:C17 E17:G17 A7:G16 A6:B6 D6:G6">
    <cfRule type="expression" dxfId="23" priority="8">
      <formula>AND(CELL("protect",A1), Show_Locked = 1)</formula>
    </cfRule>
  </conditionalFormatting>
  <conditionalFormatting sqref="C42:D45 C32:D38">
    <cfRule type="expression" dxfId="22" priority="7">
      <formula>AND(CELL("protect",C32), Show_Locked=1)</formula>
    </cfRule>
  </conditionalFormatting>
  <conditionalFormatting sqref="C31:D31">
    <cfRule type="expression" dxfId="21" priority="6">
      <formula>AND(CELL("protect",C31), Show_Locked = 1)</formula>
    </cfRule>
  </conditionalFormatting>
  <conditionalFormatting sqref="D4">
    <cfRule type="expression" dxfId="20" priority="4">
      <formula>AND(CELL("protect",D4), Show_Locked = 1)</formula>
    </cfRule>
  </conditionalFormatting>
  <conditionalFormatting sqref="C6">
    <cfRule type="expression" dxfId="19" priority="2">
      <formula>AND(CELL("protect",C6), Show_Locked = 1)</formula>
    </cfRule>
  </conditionalFormatting>
  <conditionalFormatting sqref="D17">
    <cfRule type="expression" dxfId="18" priority="1">
      <formula>AND(CELL("protect",D17), Show_Locked = 1)</formula>
    </cfRule>
  </conditionalFormatting>
  <dataValidations count="5">
    <dataValidation type="list" allowBlank="1" showInputMessage="1" showErrorMessage="1" sqref="D8" xr:uid="{00000000-0002-0000-0300-000000000000}">
      <formula1>"Non-Profit Operation, For-Profit Operation, Directly Operated"</formula1>
    </dataValidation>
    <dataValidation type="whole" operator="greaterThanOrEqual" allowBlank="1" showInputMessage="1" showErrorMessage="1" sqref="D7 D13" xr:uid="{00000000-0002-0000-0300-000001000000}">
      <formula1>0</formula1>
    </dataValidation>
    <dataValidation type="whole" operator="greaterThanOrEqual" allowBlank="1" showInputMessage="1" showErrorMessage="1" errorTitle="Invalid Entry" error="Please " sqref="D20" xr:uid="{00000000-0002-0000-0300-000002000000}">
      <formula1>0</formula1>
    </dataValidation>
    <dataValidation type="custom" allowBlank="1" showInputMessage="1" showErrorMessage="1" sqref="D21" xr:uid="{00000000-0002-0000-0300-000003000000}">
      <formula1>ISNUMBER(MATCH("*@*.?*",D21,0))</formula1>
    </dataValidation>
    <dataValidation type="custom" allowBlank="1" showInputMessage="1" showErrorMessage="1" errorTitle="Invalid Entry" error="Entry includes invalid characters.  Numbers only please." prompt="Please enter 10 digits only." sqref="D19" xr:uid="{00000000-0002-0000-0300-000004000000}">
      <formula1>AND(ISNUMBER(D19),LEN(D19)=10)</formula1>
    </dataValidation>
  </dataValidations>
  <printOptions horizontalCentered="1"/>
  <pageMargins left="0.25" right="0.25" top="1.25" bottom="0.3" header="0.3" footer="0.3"/>
  <pageSetup paperSize="5" scale="93" orientation="portrait" blackAndWhite="1" r:id="rId1"/>
  <headerFooter>
    <oddHeader>&amp;C&amp;G</oddHeader>
    <oddFooter>Page &amp;P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theme="5" tint="0.79998168889431442"/>
    <pageSetUpPr fitToPage="1"/>
  </sheetPr>
  <dimension ref="A1:M123"/>
  <sheetViews>
    <sheetView showGridLines="0" showRowColHeaders="0" zoomScale="80" zoomScaleNormal="80" zoomScaleSheetLayoutView="40" zoomScalePageLayoutView="55" workbookViewId="0">
      <selection activeCell="G44" sqref="G44"/>
    </sheetView>
  </sheetViews>
  <sheetFormatPr defaultColWidth="9.140625" defaultRowHeight="15" x14ac:dyDescent="0.25"/>
  <cols>
    <col min="1" max="1" width="5.7109375" style="160" customWidth="1"/>
    <col min="2" max="2" width="8.7109375" style="99" customWidth="1"/>
    <col min="3" max="3" width="42.42578125" style="98" customWidth="1"/>
    <col min="4" max="4" width="34.5703125" style="98" customWidth="1"/>
    <col min="5" max="5" width="23.5703125" style="98" customWidth="1"/>
    <col min="6" max="6" width="45.140625" style="98" customWidth="1"/>
    <col min="7" max="7" width="15.85546875" style="98" customWidth="1"/>
    <col min="8" max="8" width="12.28515625" style="98" bestFit="1" customWidth="1"/>
    <col min="9" max="9" width="12.28515625" style="99" bestFit="1" customWidth="1"/>
    <col min="10" max="10" width="14.5703125" style="99" customWidth="1"/>
    <col min="11" max="11" width="15.140625" style="186" customWidth="1"/>
    <col min="12" max="12" width="14" style="98" customWidth="1"/>
    <col min="13" max="13" width="16.85546875" style="98" customWidth="1"/>
    <col min="14" max="16384" width="9.140625" style="98"/>
  </cols>
  <sheetData>
    <row r="1" spans="1:13" s="9" customFormat="1" ht="23.25" x14ac:dyDescent="0.25">
      <c r="A1" s="21"/>
      <c r="B1" s="90"/>
      <c r="C1" s="90"/>
      <c r="D1" s="90"/>
      <c r="E1" s="90"/>
      <c r="F1" s="90"/>
      <c r="G1" s="90"/>
      <c r="H1" s="90"/>
      <c r="I1" s="90"/>
      <c r="J1" s="90"/>
      <c r="K1" s="90"/>
      <c r="L1" s="90"/>
      <c r="M1" s="90"/>
    </row>
    <row r="2" spans="1:13" s="9" customFormat="1" ht="66.599999999999994" customHeight="1" x14ac:dyDescent="0.25">
      <c r="A2" s="21"/>
      <c r="B2" s="366"/>
      <c r="C2" s="366"/>
      <c r="D2" s="366"/>
      <c r="E2" s="366"/>
      <c r="F2" s="366"/>
      <c r="G2" s="366"/>
      <c r="H2" s="366"/>
      <c r="I2" s="366"/>
      <c r="J2" s="366"/>
      <c r="K2" s="366"/>
      <c r="L2" s="366"/>
      <c r="M2" s="366"/>
    </row>
    <row r="3" spans="1:13" s="9" customFormat="1" ht="18.75" x14ac:dyDescent="0.25">
      <c r="A3" s="21"/>
      <c r="B3" s="23"/>
      <c r="C3" s="23"/>
      <c r="D3" s="23"/>
      <c r="E3" s="23"/>
      <c r="F3" s="23"/>
      <c r="G3" s="23"/>
      <c r="H3" s="23"/>
      <c r="I3" s="23"/>
      <c r="J3" s="23"/>
      <c r="K3" s="23"/>
      <c r="L3" s="23"/>
      <c r="M3" s="23"/>
    </row>
    <row r="4" spans="1:13" s="9" customFormat="1" ht="18.75" x14ac:dyDescent="0.25">
      <c r="A4" s="21"/>
      <c r="B4" s="23"/>
      <c r="C4" s="23"/>
      <c r="D4" s="23"/>
      <c r="E4" s="23"/>
      <c r="F4" s="23"/>
      <c r="G4" s="23"/>
      <c r="H4" s="23"/>
      <c r="I4" s="23"/>
      <c r="J4" s="23"/>
      <c r="K4" s="23"/>
      <c r="L4" s="23"/>
      <c r="M4" s="23"/>
    </row>
    <row r="5" spans="1:13" s="9" customFormat="1" ht="18.75" x14ac:dyDescent="0.25">
      <c r="A5" s="21"/>
      <c r="B5" s="23"/>
      <c r="C5" s="23"/>
      <c r="D5" s="23"/>
      <c r="E5" s="23"/>
      <c r="F5" s="23"/>
      <c r="G5" s="23"/>
      <c r="H5" s="23"/>
      <c r="I5" s="23"/>
      <c r="J5" s="23"/>
      <c r="K5" s="23"/>
      <c r="L5" s="23"/>
      <c r="M5" s="23"/>
    </row>
    <row r="6" spans="1:13" ht="32.450000000000003" customHeight="1" x14ac:dyDescent="0.25">
      <c r="B6" s="367" t="s">
        <v>48</v>
      </c>
      <c r="C6" s="367"/>
      <c r="D6" s="367"/>
      <c r="E6" s="367"/>
      <c r="F6" s="367"/>
      <c r="G6" s="367"/>
      <c r="H6" s="367"/>
      <c r="I6" s="367"/>
      <c r="J6" s="367"/>
      <c r="K6" s="367"/>
      <c r="L6" s="367"/>
      <c r="M6" s="367"/>
    </row>
    <row r="7" spans="1:13" ht="26.25" customHeight="1" x14ac:dyDescent="0.25">
      <c r="B7" s="179" t="s">
        <v>49</v>
      </c>
      <c r="C7" s="180"/>
      <c r="D7" s="180"/>
      <c r="E7" s="180"/>
      <c r="F7" s="180"/>
      <c r="G7" s="180"/>
      <c r="H7" s="180"/>
      <c r="I7" s="181"/>
      <c r="J7" s="179" t="s">
        <v>61</v>
      </c>
      <c r="K7" s="180"/>
      <c r="L7" s="180"/>
      <c r="M7" s="181"/>
    </row>
    <row r="8" spans="1:13" s="186" customFormat="1" ht="60" x14ac:dyDescent="0.25">
      <c r="A8" s="182"/>
      <c r="B8" s="183" t="s">
        <v>3</v>
      </c>
      <c r="C8" s="183" t="s">
        <v>51</v>
      </c>
      <c r="D8" s="183" t="s">
        <v>52</v>
      </c>
      <c r="E8" s="183" t="s">
        <v>53</v>
      </c>
      <c r="F8" s="183" t="s">
        <v>54</v>
      </c>
      <c r="G8" s="183" t="s">
        <v>55</v>
      </c>
      <c r="H8" s="183" t="s">
        <v>56</v>
      </c>
      <c r="I8" s="183" t="s">
        <v>57</v>
      </c>
      <c r="J8" s="184" t="s">
        <v>58</v>
      </c>
      <c r="K8" s="184" t="s">
        <v>32</v>
      </c>
      <c r="L8" s="183" t="s">
        <v>59</v>
      </c>
      <c r="M8" s="185" t="s">
        <v>60</v>
      </c>
    </row>
    <row r="9" spans="1:13" s="99" customFormat="1" x14ac:dyDescent="0.25">
      <c r="A9" s="187"/>
      <c r="B9" s="188">
        <v>1</v>
      </c>
      <c r="C9" s="189"/>
      <c r="D9" s="189"/>
      <c r="E9" s="189"/>
      <c r="F9" s="189"/>
      <c r="G9" s="190"/>
      <c r="H9" s="191"/>
      <c r="I9" s="192"/>
      <c r="J9" s="193" t="str">
        <f t="shared" ref="J9:J40" si="0">IFERROR(  ROUNDDOWN(  I9 / H9,  2 ),  "" )</f>
        <v/>
      </c>
      <c r="K9" s="193" t="str">
        <f t="shared" ref="K9:K40" si="1">IF( F9 = "Only own children", "None",
IF( OR( G9 = "", I9 = "" ),  "",  IF( AND( G9 &lt;&gt; "",  I9 &lt;&gt; "" ),
IF( AND( G9 = "6 or more", J9 &lt;= WEG_HM_FULL_THRESH ), "Full",
IF( AND( G9 = "Less than 6", J9 &lt;= WEG_HM_PART_THRESH ), "Partial", "None" )))))</f>
        <v/>
      </c>
      <c r="L9" s="193" t="str">
        <f>IFERROR(  CHOOSE(  MATCH(  WEG_HM[[#This Row],[Statut d''admissibilité]],  {"Full","Partial","None"},  0 ),  20, 10, 0 ), "" )</f>
        <v/>
      </c>
      <c r="M9" s="194">
        <f>IFERROR(  IF(  COUNTBLANK(  WEG_HM[[#This Row],[Nom du fournisseur]:[Frais annuels estimés]]  ) = 0,  L9 * H9,  0 ),  "" )</f>
        <v>0</v>
      </c>
    </row>
    <row r="10" spans="1:13" s="99" customFormat="1" x14ac:dyDescent="0.25">
      <c r="A10" s="187"/>
      <c r="B10" s="195">
        <v>2</v>
      </c>
      <c r="C10" s="189"/>
      <c r="D10" s="189"/>
      <c r="E10" s="189"/>
      <c r="F10" s="189"/>
      <c r="G10" s="190"/>
      <c r="H10" s="191"/>
      <c r="I10" s="192"/>
      <c r="J10" s="196" t="str">
        <f t="shared" si="0"/>
        <v/>
      </c>
      <c r="K10" s="196" t="str">
        <f t="shared" si="1"/>
        <v/>
      </c>
      <c r="L10" s="196" t="str">
        <f>IFERROR(  CHOOSE(  MATCH(  WEG_HM[[#This Row],[Statut d''admissibilité]],  {"Full","Partial","None"},  0 ),  20, 10, 0 ), "" )</f>
        <v/>
      </c>
      <c r="M10" s="197">
        <f>IFERROR(  IF(  COUNTBLANK(  WEG_HM[[#This Row],[Nom du fournisseur]:[Frais annuels estimés]]  ) = 0,  L10 * H10,  0 ),  "" )</f>
        <v>0</v>
      </c>
    </row>
    <row r="11" spans="1:13" s="99" customFormat="1" x14ac:dyDescent="0.25">
      <c r="A11" s="187"/>
      <c r="B11" s="188">
        <v>3</v>
      </c>
      <c r="C11" s="189"/>
      <c r="D11" s="189"/>
      <c r="E11" s="189"/>
      <c r="F11" s="189"/>
      <c r="G11" s="190"/>
      <c r="H11" s="191"/>
      <c r="I11" s="192"/>
      <c r="J11" s="193" t="str">
        <f t="shared" si="0"/>
        <v/>
      </c>
      <c r="K11" s="193" t="str">
        <f t="shared" si="1"/>
        <v/>
      </c>
      <c r="L11" s="193" t="str">
        <f>IFERROR(  CHOOSE(  MATCH(  WEG_HM[[#This Row],[Statut d''admissibilité]],  {"Full","Partial","None"},  0 ),  20, 10, 0 ), "" )</f>
        <v/>
      </c>
      <c r="M11" s="194">
        <f>IFERROR(  IF(  COUNTBLANK(  WEG_HM[[#This Row],[Nom du fournisseur]:[Frais annuels estimés]]  ) = 0,  L11 * H11,  0 ),  "" )</f>
        <v>0</v>
      </c>
    </row>
    <row r="12" spans="1:13" s="99" customFormat="1" x14ac:dyDescent="0.25">
      <c r="A12" s="187"/>
      <c r="B12" s="195">
        <v>4</v>
      </c>
      <c r="C12" s="189"/>
      <c r="D12" s="189"/>
      <c r="E12" s="189"/>
      <c r="F12" s="189"/>
      <c r="G12" s="190"/>
      <c r="H12" s="191"/>
      <c r="I12" s="192"/>
      <c r="J12" s="196" t="str">
        <f t="shared" si="0"/>
        <v/>
      </c>
      <c r="K12" s="196" t="str">
        <f t="shared" si="1"/>
        <v/>
      </c>
      <c r="L12" s="196" t="str">
        <f>IFERROR(  CHOOSE(  MATCH(  WEG_HM[[#This Row],[Statut d''admissibilité]],  {"Full","Partial","None"},  0 ),  20, 10, 0 ), "" )</f>
        <v/>
      </c>
      <c r="M12" s="197">
        <f>IFERROR(  IF(  COUNTBLANK(  WEG_HM[[#This Row],[Nom du fournisseur]:[Frais annuels estimés]]  ) = 0,  L12 * H12,  0 ),  "" )</f>
        <v>0</v>
      </c>
    </row>
    <row r="13" spans="1:13" s="99" customFormat="1" x14ac:dyDescent="0.25">
      <c r="A13" s="187"/>
      <c r="B13" s="188">
        <v>5</v>
      </c>
      <c r="C13" s="189"/>
      <c r="D13" s="189"/>
      <c r="E13" s="189"/>
      <c r="F13" s="189"/>
      <c r="G13" s="190"/>
      <c r="H13" s="191"/>
      <c r="I13" s="192"/>
      <c r="J13" s="193" t="str">
        <f t="shared" si="0"/>
        <v/>
      </c>
      <c r="K13" s="193" t="str">
        <f t="shared" si="1"/>
        <v/>
      </c>
      <c r="L13" s="193" t="str">
        <f>IFERROR(  CHOOSE(  MATCH(  WEG_HM[[#This Row],[Statut d''admissibilité]],  {"Full","Partial","None"},  0 ),  20, 10, 0 ), "" )</f>
        <v/>
      </c>
      <c r="M13" s="194">
        <f>IFERROR(  IF(  COUNTBLANK(  WEG_HM[[#This Row],[Nom du fournisseur]:[Frais annuels estimés]]  ) = 0,  L13 * H13,  0 ),  "" )</f>
        <v>0</v>
      </c>
    </row>
    <row r="14" spans="1:13" s="99" customFormat="1" x14ac:dyDescent="0.25">
      <c r="A14" s="187"/>
      <c r="B14" s="195">
        <v>6</v>
      </c>
      <c r="C14" s="189"/>
      <c r="D14" s="189"/>
      <c r="E14" s="189"/>
      <c r="F14" s="189"/>
      <c r="G14" s="190"/>
      <c r="H14" s="191"/>
      <c r="I14" s="192"/>
      <c r="J14" s="196" t="str">
        <f t="shared" si="0"/>
        <v/>
      </c>
      <c r="K14" s="196" t="str">
        <f t="shared" si="1"/>
        <v/>
      </c>
      <c r="L14" s="196" t="str">
        <f>IFERROR(  CHOOSE(  MATCH(  WEG_HM[[#This Row],[Statut d''admissibilité]],  {"Full","Partial","None"},  0 ),  20, 10, 0 ), "" )</f>
        <v/>
      </c>
      <c r="M14" s="197">
        <f>IFERROR(  IF(  COUNTBLANK(  WEG_HM[[#This Row],[Nom du fournisseur]:[Frais annuels estimés]]  ) = 0,  L14 * H14,  0 ),  "" )</f>
        <v>0</v>
      </c>
    </row>
    <row r="15" spans="1:13" s="99" customFormat="1" x14ac:dyDescent="0.25">
      <c r="A15" s="187"/>
      <c r="B15" s="188">
        <v>7</v>
      </c>
      <c r="C15" s="189"/>
      <c r="D15" s="189"/>
      <c r="E15" s="189"/>
      <c r="F15" s="189"/>
      <c r="G15" s="190"/>
      <c r="H15" s="191"/>
      <c r="I15" s="192"/>
      <c r="J15" s="193" t="str">
        <f t="shared" si="0"/>
        <v/>
      </c>
      <c r="K15" s="193" t="str">
        <f t="shared" si="1"/>
        <v/>
      </c>
      <c r="L15" s="193" t="str">
        <f>IFERROR(  CHOOSE(  MATCH(  WEG_HM[[#This Row],[Statut d''admissibilité]],  {"Full","Partial","None"},  0 ),  20, 10, 0 ), "" )</f>
        <v/>
      </c>
      <c r="M15" s="194">
        <f>IFERROR(  IF(  COUNTBLANK(  WEG_HM[[#This Row],[Nom du fournisseur]:[Frais annuels estimés]]  ) = 0,  L15 * H15,  0 ),  "" )</f>
        <v>0</v>
      </c>
    </row>
    <row r="16" spans="1:13" s="99" customFormat="1" x14ac:dyDescent="0.25">
      <c r="A16" s="187"/>
      <c r="B16" s="195">
        <v>8</v>
      </c>
      <c r="C16" s="189"/>
      <c r="D16" s="189"/>
      <c r="E16" s="189"/>
      <c r="F16" s="189"/>
      <c r="G16" s="190"/>
      <c r="H16" s="191"/>
      <c r="I16" s="192"/>
      <c r="J16" s="196" t="str">
        <f t="shared" si="0"/>
        <v/>
      </c>
      <c r="K16" s="196" t="str">
        <f t="shared" si="1"/>
        <v/>
      </c>
      <c r="L16" s="196" t="str">
        <f>IFERROR(  CHOOSE(  MATCH(  WEG_HM[[#This Row],[Statut d''admissibilité]],  {"Full","Partial","None"},  0 ),  20, 10, 0 ), "" )</f>
        <v/>
      </c>
      <c r="M16" s="197">
        <f>IFERROR(  IF(  COUNTBLANK(  WEG_HM[[#This Row],[Nom du fournisseur]:[Frais annuels estimés]]  ) = 0,  L16 * H16,  0 ),  "" )</f>
        <v>0</v>
      </c>
    </row>
    <row r="17" spans="1:13" s="99" customFormat="1" x14ac:dyDescent="0.25">
      <c r="A17" s="187"/>
      <c r="B17" s="188">
        <v>9</v>
      </c>
      <c r="C17" s="189"/>
      <c r="D17" s="189"/>
      <c r="E17" s="189"/>
      <c r="F17" s="189"/>
      <c r="G17" s="190"/>
      <c r="H17" s="191"/>
      <c r="I17" s="192"/>
      <c r="J17" s="193" t="str">
        <f t="shared" si="0"/>
        <v/>
      </c>
      <c r="K17" s="193" t="str">
        <f t="shared" si="1"/>
        <v/>
      </c>
      <c r="L17" s="193" t="str">
        <f>IFERROR(  CHOOSE(  MATCH(  WEG_HM[[#This Row],[Statut d''admissibilité]],  {"Full","Partial","None"},  0 ),  20, 10, 0 ), "" )</f>
        <v/>
      </c>
      <c r="M17" s="194">
        <f>IFERROR(  IF(  COUNTBLANK(  WEG_HM[[#This Row],[Nom du fournisseur]:[Frais annuels estimés]]  ) = 0,  L17 * H17,  0 ),  "" )</f>
        <v>0</v>
      </c>
    </row>
    <row r="18" spans="1:13" s="99" customFormat="1" x14ac:dyDescent="0.25">
      <c r="A18" s="187"/>
      <c r="B18" s="195">
        <v>10</v>
      </c>
      <c r="C18" s="189"/>
      <c r="D18" s="189"/>
      <c r="E18" s="189"/>
      <c r="F18" s="189"/>
      <c r="G18" s="190"/>
      <c r="H18" s="191"/>
      <c r="I18" s="192"/>
      <c r="J18" s="196" t="str">
        <f t="shared" si="0"/>
        <v/>
      </c>
      <c r="K18" s="196" t="str">
        <f t="shared" si="1"/>
        <v/>
      </c>
      <c r="L18" s="196" t="str">
        <f>IFERROR(  CHOOSE(  MATCH(  WEG_HM[[#This Row],[Statut d''admissibilité]],  {"Full","Partial","None"},  0 ),  20, 10, 0 ), "" )</f>
        <v/>
      </c>
      <c r="M18" s="197">
        <f>IFERROR(  IF(  COUNTBLANK(  WEG_HM[[#This Row],[Nom du fournisseur]:[Frais annuels estimés]]  ) = 0,  L18 * H18,  0 ),  "" )</f>
        <v>0</v>
      </c>
    </row>
    <row r="19" spans="1:13" s="99" customFormat="1" x14ac:dyDescent="0.25">
      <c r="A19" s="187"/>
      <c r="B19" s="188">
        <v>11</v>
      </c>
      <c r="C19" s="189"/>
      <c r="D19" s="189"/>
      <c r="E19" s="189"/>
      <c r="F19" s="189"/>
      <c r="G19" s="190"/>
      <c r="H19" s="191"/>
      <c r="I19" s="192"/>
      <c r="J19" s="193" t="str">
        <f t="shared" si="0"/>
        <v/>
      </c>
      <c r="K19" s="193" t="str">
        <f t="shared" si="1"/>
        <v/>
      </c>
      <c r="L19" s="193" t="str">
        <f>IFERROR(  CHOOSE(  MATCH(  WEG_HM[[#This Row],[Statut d''admissibilité]],  {"Full","Partial","None"},  0 ),  20, 10, 0 ), "" )</f>
        <v/>
      </c>
      <c r="M19" s="194">
        <f>IFERROR(  IF(  COUNTBLANK(  WEG_HM[[#This Row],[Nom du fournisseur]:[Frais annuels estimés]]  ) = 0,  L19 * H19,  0 ),  "" )</f>
        <v>0</v>
      </c>
    </row>
    <row r="20" spans="1:13" s="99" customFormat="1" x14ac:dyDescent="0.25">
      <c r="A20" s="187"/>
      <c r="B20" s="195">
        <v>12</v>
      </c>
      <c r="C20" s="189"/>
      <c r="D20" s="189"/>
      <c r="E20" s="189"/>
      <c r="F20" s="189"/>
      <c r="G20" s="190"/>
      <c r="H20" s="191"/>
      <c r="I20" s="192"/>
      <c r="J20" s="196" t="str">
        <f t="shared" si="0"/>
        <v/>
      </c>
      <c r="K20" s="196" t="str">
        <f t="shared" si="1"/>
        <v/>
      </c>
      <c r="L20" s="196" t="str">
        <f>IFERROR(  CHOOSE(  MATCH(  WEG_HM[[#This Row],[Statut d''admissibilité]],  {"Full","Partial","None"},  0 ),  20, 10, 0 ), "" )</f>
        <v/>
      </c>
      <c r="M20" s="197">
        <f>IFERROR(  IF(  COUNTBLANK(  WEG_HM[[#This Row],[Nom du fournisseur]:[Frais annuels estimés]]  ) = 0,  L20 * H20,  0 ),  "" )</f>
        <v>0</v>
      </c>
    </row>
    <row r="21" spans="1:13" s="99" customFormat="1" x14ac:dyDescent="0.25">
      <c r="A21" s="187"/>
      <c r="B21" s="188">
        <v>13</v>
      </c>
      <c r="C21" s="189"/>
      <c r="D21" s="189"/>
      <c r="E21" s="189"/>
      <c r="F21" s="189"/>
      <c r="G21" s="190"/>
      <c r="H21" s="191"/>
      <c r="I21" s="192"/>
      <c r="J21" s="193" t="str">
        <f t="shared" si="0"/>
        <v/>
      </c>
      <c r="K21" s="193" t="str">
        <f t="shared" si="1"/>
        <v/>
      </c>
      <c r="L21" s="193" t="str">
        <f>IFERROR(  CHOOSE(  MATCH(  WEG_HM[[#This Row],[Statut d''admissibilité]],  {"Full","Partial","None"},  0 ),  20, 10, 0 ), "" )</f>
        <v/>
      </c>
      <c r="M21" s="194">
        <f>IFERROR(  IF(  COUNTBLANK(  WEG_HM[[#This Row],[Nom du fournisseur]:[Frais annuels estimés]]  ) = 0,  L21 * H21,  0 ),  "" )</f>
        <v>0</v>
      </c>
    </row>
    <row r="22" spans="1:13" s="99" customFormat="1" x14ac:dyDescent="0.25">
      <c r="A22" s="187"/>
      <c r="B22" s="195">
        <v>14</v>
      </c>
      <c r="C22" s="189"/>
      <c r="D22" s="189"/>
      <c r="E22" s="189"/>
      <c r="F22" s="189"/>
      <c r="G22" s="190"/>
      <c r="H22" s="191"/>
      <c r="I22" s="192"/>
      <c r="J22" s="196" t="str">
        <f t="shared" si="0"/>
        <v/>
      </c>
      <c r="K22" s="196" t="str">
        <f t="shared" si="1"/>
        <v/>
      </c>
      <c r="L22" s="196" t="str">
        <f>IFERROR(  CHOOSE(  MATCH(  WEG_HM[[#This Row],[Statut d''admissibilité]],  {"Full","Partial","None"},  0 ),  20, 10, 0 ), "" )</f>
        <v/>
      </c>
      <c r="M22" s="197">
        <f>IFERROR(  IF(  COUNTBLANK(  WEG_HM[[#This Row],[Nom du fournisseur]:[Frais annuels estimés]]  ) = 0,  L22 * H22,  0 ),  "" )</f>
        <v>0</v>
      </c>
    </row>
    <row r="23" spans="1:13" s="99" customFormat="1" x14ac:dyDescent="0.25">
      <c r="A23" s="187"/>
      <c r="B23" s="188">
        <v>15</v>
      </c>
      <c r="C23" s="189"/>
      <c r="D23" s="189"/>
      <c r="E23" s="189"/>
      <c r="F23" s="189"/>
      <c r="G23" s="190"/>
      <c r="H23" s="191"/>
      <c r="I23" s="192"/>
      <c r="J23" s="193" t="str">
        <f t="shared" si="0"/>
        <v/>
      </c>
      <c r="K23" s="193" t="str">
        <f t="shared" si="1"/>
        <v/>
      </c>
      <c r="L23" s="193" t="str">
        <f>IFERROR(  CHOOSE(  MATCH(  WEG_HM[[#This Row],[Statut d''admissibilité]],  {"Full","Partial","None"},  0 ),  20, 10, 0 ), "" )</f>
        <v/>
      </c>
      <c r="M23" s="194">
        <f>IFERROR(  IF(  COUNTBLANK(  WEG_HM[[#This Row],[Nom du fournisseur]:[Frais annuels estimés]]  ) = 0,  L23 * H23,  0 ),  "" )</f>
        <v>0</v>
      </c>
    </row>
    <row r="24" spans="1:13" s="99" customFormat="1" x14ac:dyDescent="0.25">
      <c r="A24" s="187"/>
      <c r="B24" s="195">
        <v>16</v>
      </c>
      <c r="C24" s="189"/>
      <c r="D24" s="189"/>
      <c r="E24" s="189"/>
      <c r="F24" s="189"/>
      <c r="G24" s="190"/>
      <c r="H24" s="191"/>
      <c r="I24" s="192"/>
      <c r="J24" s="196" t="str">
        <f t="shared" si="0"/>
        <v/>
      </c>
      <c r="K24" s="196" t="str">
        <f t="shared" si="1"/>
        <v/>
      </c>
      <c r="L24" s="196" t="str">
        <f>IFERROR(  CHOOSE(  MATCH(  WEG_HM[[#This Row],[Statut d''admissibilité]],  {"Full","Partial","None"},  0 ),  20, 10, 0 ), "" )</f>
        <v/>
      </c>
      <c r="M24" s="197">
        <f>IFERROR(  IF(  COUNTBLANK(  WEG_HM[[#This Row],[Nom du fournisseur]:[Frais annuels estimés]]  ) = 0,  L24 * H24,  0 ),  "" )</f>
        <v>0</v>
      </c>
    </row>
    <row r="25" spans="1:13" s="99" customFormat="1" x14ac:dyDescent="0.25">
      <c r="A25" s="187"/>
      <c r="B25" s="188">
        <v>17</v>
      </c>
      <c r="C25" s="189"/>
      <c r="D25" s="189"/>
      <c r="E25" s="189"/>
      <c r="F25" s="189"/>
      <c r="G25" s="190"/>
      <c r="H25" s="191"/>
      <c r="I25" s="192"/>
      <c r="J25" s="193" t="str">
        <f t="shared" si="0"/>
        <v/>
      </c>
      <c r="K25" s="193" t="str">
        <f t="shared" si="1"/>
        <v/>
      </c>
      <c r="L25" s="193" t="str">
        <f>IFERROR(  CHOOSE(  MATCH(  WEG_HM[[#This Row],[Statut d''admissibilité]],  {"Full","Partial","None"},  0 ),  20, 10, 0 ), "" )</f>
        <v/>
      </c>
      <c r="M25" s="194">
        <f>IFERROR(  IF(  COUNTBLANK(  WEG_HM[[#This Row],[Nom du fournisseur]:[Frais annuels estimés]]  ) = 0,  L25 * H25,  0 ),  "" )</f>
        <v>0</v>
      </c>
    </row>
    <row r="26" spans="1:13" s="99" customFormat="1" x14ac:dyDescent="0.25">
      <c r="A26" s="187"/>
      <c r="B26" s="195">
        <v>18</v>
      </c>
      <c r="C26" s="189"/>
      <c r="D26" s="189"/>
      <c r="E26" s="189"/>
      <c r="F26" s="189"/>
      <c r="G26" s="190"/>
      <c r="H26" s="191"/>
      <c r="I26" s="192"/>
      <c r="J26" s="196" t="str">
        <f t="shared" si="0"/>
        <v/>
      </c>
      <c r="K26" s="196" t="str">
        <f t="shared" si="1"/>
        <v/>
      </c>
      <c r="L26" s="196" t="str">
        <f>IFERROR(  CHOOSE(  MATCH(  WEG_HM[[#This Row],[Statut d''admissibilité]],  {"Full","Partial","None"},  0 ),  20, 10, 0 ), "" )</f>
        <v/>
      </c>
      <c r="M26" s="197">
        <f>IFERROR(  IF(  COUNTBLANK(  WEG_HM[[#This Row],[Nom du fournisseur]:[Frais annuels estimés]]  ) = 0,  L26 * H26,  0 ),  "" )</f>
        <v>0</v>
      </c>
    </row>
    <row r="27" spans="1:13" s="99" customFormat="1" x14ac:dyDescent="0.25">
      <c r="A27" s="187"/>
      <c r="B27" s="188">
        <v>19</v>
      </c>
      <c r="C27" s="198"/>
      <c r="D27" s="198"/>
      <c r="E27" s="198"/>
      <c r="F27" s="198"/>
      <c r="G27" s="199"/>
      <c r="H27" s="200"/>
      <c r="I27" s="201"/>
      <c r="J27" s="193" t="str">
        <f t="shared" si="0"/>
        <v/>
      </c>
      <c r="K27" s="193" t="str">
        <f t="shared" si="1"/>
        <v/>
      </c>
      <c r="L27" s="193" t="str">
        <f>IFERROR(  CHOOSE(  MATCH(  WEG_HM[[#This Row],[Statut d''admissibilité]],  {"Full","Partial","None"},  0 ),  20, 10, 0 ), "" )</f>
        <v/>
      </c>
      <c r="M27" s="194">
        <f>IFERROR(  IF(  COUNTBLANK(  WEG_HM[[#This Row],[Nom du fournisseur]:[Frais annuels estimés]]  ) = 0,  L27 * H27,  0 ),  "" )</f>
        <v>0</v>
      </c>
    </row>
    <row r="28" spans="1:13" s="99" customFormat="1" x14ac:dyDescent="0.25">
      <c r="A28" s="187"/>
      <c r="B28" s="195">
        <v>20</v>
      </c>
      <c r="C28" s="189"/>
      <c r="D28" s="189"/>
      <c r="E28" s="189"/>
      <c r="F28" s="189"/>
      <c r="G28" s="190"/>
      <c r="H28" s="191"/>
      <c r="I28" s="192"/>
      <c r="J28" s="196" t="str">
        <f t="shared" si="0"/>
        <v/>
      </c>
      <c r="K28" s="196" t="str">
        <f t="shared" si="1"/>
        <v/>
      </c>
      <c r="L28" s="196" t="str">
        <f>IFERROR(  CHOOSE(  MATCH(  WEG_HM[[#This Row],[Statut d''admissibilité]],  {"Full","Partial","None"},  0 ),  20, 10, 0 ), "" )</f>
        <v/>
      </c>
      <c r="M28" s="197">
        <f>IFERROR(  IF(  COUNTBLANK(  WEG_HM[[#This Row],[Nom du fournisseur]:[Frais annuels estimés]]  ) = 0,  L28 * H28,  0 ),  "" )</f>
        <v>0</v>
      </c>
    </row>
    <row r="29" spans="1:13" s="99" customFormat="1" x14ac:dyDescent="0.25">
      <c r="A29" s="187"/>
      <c r="B29" s="188">
        <v>21</v>
      </c>
      <c r="C29" s="189"/>
      <c r="D29" s="189"/>
      <c r="E29" s="189"/>
      <c r="F29" s="189"/>
      <c r="G29" s="190"/>
      <c r="H29" s="191"/>
      <c r="I29" s="192"/>
      <c r="J29" s="193" t="str">
        <f t="shared" si="0"/>
        <v/>
      </c>
      <c r="K29" s="193" t="str">
        <f t="shared" si="1"/>
        <v/>
      </c>
      <c r="L29" s="193" t="str">
        <f>IFERROR(  CHOOSE(  MATCH(  WEG_HM[[#This Row],[Statut d''admissibilité]],  {"Full","Partial","None"},  0 ),  20, 10, 0 ), "" )</f>
        <v/>
      </c>
      <c r="M29" s="194">
        <f>IFERROR(  IF(  COUNTBLANK(  WEG_HM[[#This Row],[Nom du fournisseur]:[Frais annuels estimés]]  ) = 0,  L29 * H29,  0 ),  "" )</f>
        <v>0</v>
      </c>
    </row>
    <row r="30" spans="1:13" s="99" customFormat="1" x14ac:dyDescent="0.25">
      <c r="A30" s="187"/>
      <c r="B30" s="195">
        <v>22</v>
      </c>
      <c r="C30" s="189"/>
      <c r="D30" s="189"/>
      <c r="E30" s="189"/>
      <c r="F30" s="189"/>
      <c r="G30" s="190"/>
      <c r="H30" s="191"/>
      <c r="I30" s="192"/>
      <c r="J30" s="196" t="str">
        <f t="shared" si="0"/>
        <v/>
      </c>
      <c r="K30" s="196" t="str">
        <f t="shared" si="1"/>
        <v/>
      </c>
      <c r="L30" s="196" t="str">
        <f>IFERROR(  CHOOSE(  MATCH(  WEG_HM[[#This Row],[Statut d''admissibilité]],  {"Full","Partial","None"},  0 ),  20, 10, 0 ), "" )</f>
        <v/>
      </c>
      <c r="M30" s="197">
        <f>IFERROR(  IF(  COUNTBLANK(  WEG_HM[[#This Row],[Nom du fournisseur]:[Frais annuels estimés]]  ) = 0,  L30 * H30,  0 ),  "" )</f>
        <v>0</v>
      </c>
    </row>
    <row r="31" spans="1:13" s="99" customFormat="1" x14ac:dyDescent="0.25">
      <c r="A31" s="187"/>
      <c r="B31" s="188">
        <v>23</v>
      </c>
      <c r="C31" s="189"/>
      <c r="D31" s="189"/>
      <c r="E31" s="189"/>
      <c r="F31" s="189"/>
      <c r="G31" s="190"/>
      <c r="H31" s="191"/>
      <c r="I31" s="192"/>
      <c r="J31" s="193" t="str">
        <f t="shared" si="0"/>
        <v/>
      </c>
      <c r="K31" s="193" t="str">
        <f t="shared" si="1"/>
        <v/>
      </c>
      <c r="L31" s="193" t="str">
        <f>IFERROR(  CHOOSE(  MATCH(  WEG_HM[[#This Row],[Statut d''admissibilité]],  {"Full","Partial","None"},  0 ),  20, 10, 0 ), "" )</f>
        <v/>
      </c>
      <c r="M31" s="194">
        <f>IFERROR(  IF(  COUNTBLANK(  WEG_HM[[#This Row],[Nom du fournisseur]:[Frais annuels estimés]]  ) = 0,  L31 * H31,  0 ),  "" )</f>
        <v>0</v>
      </c>
    </row>
    <row r="32" spans="1:13" s="99" customFormat="1" x14ac:dyDescent="0.25">
      <c r="A32" s="187"/>
      <c r="B32" s="195">
        <v>24</v>
      </c>
      <c r="C32" s="189"/>
      <c r="D32" s="189"/>
      <c r="E32" s="189"/>
      <c r="F32" s="189"/>
      <c r="G32" s="190"/>
      <c r="H32" s="191"/>
      <c r="I32" s="192"/>
      <c r="J32" s="196" t="str">
        <f t="shared" si="0"/>
        <v/>
      </c>
      <c r="K32" s="196" t="str">
        <f t="shared" si="1"/>
        <v/>
      </c>
      <c r="L32" s="196" t="str">
        <f>IFERROR(  CHOOSE(  MATCH(  WEG_HM[[#This Row],[Statut d''admissibilité]],  {"Full","Partial","None"},  0 ),  20, 10, 0 ), "" )</f>
        <v/>
      </c>
      <c r="M32" s="197">
        <f>IFERROR(  IF(  COUNTBLANK(  WEG_HM[[#This Row],[Nom du fournisseur]:[Frais annuels estimés]]  ) = 0,  L32 * H32,  0 ),  "" )</f>
        <v>0</v>
      </c>
    </row>
    <row r="33" spans="1:13" s="99" customFormat="1" x14ac:dyDescent="0.25">
      <c r="A33" s="187"/>
      <c r="B33" s="188">
        <v>25</v>
      </c>
      <c r="C33" s="189"/>
      <c r="D33" s="189"/>
      <c r="E33" s="189"/>
      <c r="F33" s="189"/>
      <c r="G33" s="190"/>
      <c r="H33" s="191"/>
      <c r="I33" s="192"/>
      <c r="J33" s="193" t="str">
        <f t="shared" si="0"/>
        <v/>
      </c>
      <c r="K33" s="193" t="str">
        <f t="shared" si="1"/>
        <v/>
      </c>
      <c r="L33" s="193" t="str">
        <f>IFERROR(  CHOOSE(  MATCH(  WEG_HM[[#This Row],[Statut d''admissibilité]],  {"Full","Partial","None"},  0 ),  20, 10, 0 ), "" )</f>
        <v/>
      </c>
      <c r="M33" s="194">
        <f>IFERROR(  IF(  COUNTBLANK(  WEG_HM[[#This Row],[Nom du fournisseur]:[Frais annuels estimés]]  ) = 0,  L33 * H33,  0 ),  "" )</f>
        <v>0</v>
      </c>
    </row>
    <row r="34" spans="1:13" s="99" customFormat="1" x14ac:dyDescent="0.25">
      <c r="A34" s="187"/>
      <c r="B34" s="195">
        <v>26</v>
      </c>
      <c r="C34" s="189"/>
      <c r="D34" s="189"/>
      <c r="E34" s="189"/>
      <c r="F34" s="189"/>
      <c r="G34" s="190"/>
      <c r="H34" s="191"/>
      <c r="I34" s="192"/>
      <c r="J34" s="196" t="str">
        <f t="shared" si="0"/>
        <v/>
      </c>
      <c r="K34" s="196" t="str">
        <f t="shared" si="1"/>
        <v/>
      </c>
      <c r="L34" s="196" t="str">
        <f>IFERROR(  CHOOSE(  MATCH(  WEG_HM[[#This Row],[Statut d''admissibilité]],  {"Full","Partial","None"},  0 ),  20, 10, 0 ), "" )</f>
        <v/>
      </c>
      <c r="M34" s="197">
        <f>IFERROR(  IF(  COUNTBLANK(  WEG_HM[[#This Row],[Nom du fournisseur]:[Frais annuels estimés]]  ) = 0,  L34 * H34,  0 ),  "" )</f>
        <v>0</v>
      </c>
    </row>
    <row r="35" spans="1:13" s="99" customFormat="1" x14ac:dyDescent="0.25">
      <c r="A35" s="187"/>
      <c r="B35" s="188">
        <v>27</v>
      </c>
      <c r="C35" s="189"/>
      <c r="D35" s="189"/>
      <c r="E35" s="189"/>
      <c r="F35" s="189"/>
      <c r="G35" s="190"/>
      <c r="H35" s="191"/>
      <c r="I35" s="192"/>
      <c r="J35" s="193" t="str">
        <f t="shared" si="0"/>
        <v/>
      </c>
      <c r="K35" s="193" t="str">
        <f t="shared" si="1"/>
        <v/>
      </c>
      <c r="L35" s="193" t="str">
        <f>IFERROR(  CHOOSE(  MATCH(  WEG_HM[[#This Row],[Statut d''admissibilité]],  {"Full","Partial","None"},  0 ),  20, 10, 0 ), "" )</f>
        <v/>
      </c>
      <c r="M35" s="194">
        <f>IFERROR(  IF(  COUNTBLANK(  WEG_HM[[#This Row],[Nom du fournisseur]:[Frais annuels estimés]]  ) = 0,  L35 * H35,  0 ),  "" )</f>
        <v>0</v>
      </c>
    </row>
    <row r="36" spans="1:13" s="99" customFormat="1" x14ac:dyDescent="0.25">
      <c r="A36" s="187"/>
      <c r="B36" s="195">
        <v>28</v>
      </c>
      <c r="C36" s="189"/>
      <c r="D36" s="189"/>
      <c r="E36" s="189"/>
      <c r="F36" s="189"/>
      <c r="G36" s="190"/>
      <c r="H36" s="191"/>
      <c r="I36" s="192"/>
      <c r="J36" s="196" t="str">
        <f t="shared" si="0"/>
        <v/>
      </c>
      <c r="K36" s="196" t="str">
        <f t="shared" si="1"/>
        <v/>
      </c>
      <c r="L36" s="196" t="str">
        <f>IFERROR(  CHOOSE(  MATCH(  WEG_HM[[#This Row],[Statut d''admissibilité]],  {"Full","Partial","None"},  0 ),  20, 10, 0 ), "" )</f>
        <v/>
      </c>
      <c r="M36" s="197">
        <f>IFERROR(  IF(  COUNTBLANK(  WEG_HM[[#This Row],[Nom du fournisseur]:[Frais annuels estimés]]  ) = 0,  L36 * H36,  0 ),  "" )</f>
        <v>0</v>
      </c>
    </row>
    <row r="37" spans="1:13" s="99" customFormat="1" x14ac:dyDescent="0.25">
      <c r="A37" s="187"/>
      <c r="B37" s="188">
        <v>29</v>
      </c>
      <c r="C37" s="189"/>
      <c r="D37" s="189"/>
      <c r="E37" s="189"/>
      <c r="F37" s="189"/>
      <c r="G37" s="190"/>
      <c r="H37" s="191"/>
      <c r="I37" s="192"/>
      <c r="J37" s="193" t="str">
        <f t="shared" si="0"/>
        <v/>
      </c>
      <c r="K37" s="193" t="str">
        <f t="shared" si="1"/>
        <v/>
      </c>
      <c r="L37" s="193" t="str">
        <f>IFERROR(  CHOOSE(  MATCH(  WEG_HM[[#This Row],[Statut d''admissibilité]],  {"Full","Partial","None"},  0 ),  20, 10, 0 ), "" )</f>
        <v/>
      </c>
      <c r="M37" s="194">
        <f>IFERROR(  IF(  COUNTBLANK(  WEG_HM[[#This Row],[Nom du fournisseur]:[Frais annuels estimés]]  ) = 0,  L37 * H37,  0 ),  "" )</f>
        <v>0</v>
      </c>
    </row>
    <row r="38" spans="1:13" s="99" customFormat="1" x14ac:dyDescent="0.25">
      <c r="A38" s="187"/>
      <c r="B38" s="195">
        <v>30</v>
      </c>
      <c r="C38" s="189"/>
      <c r="D38" s="189"/>
      <c r="E38" s="189"/>
      <c r="F38" s="189"/>
      <c r="G38" s="190"/>
      <c r="H38" s="191"/>
      <c r="I38" s="192"/>
      <c r="J38" s="196" t="str">
        <f t="shared" si="0"/>
        <v/>
      </c>
      <c r="K38" s="196" t="str">
        <f t="shared" si="1"/>
        <v/>
      </c>
      <c r="L38" s="196" t="str">
        <f>IFERROR(  CHOOSE(  MATCH(  WEG_HM[[#This Row],[Statut d''admissibilité]],  {"Full","Partial","None"},  0 ),  20, 10, 0 ), "" )</f>
        <v/>
      </c>
      <c r="M38" s="197">
        <f>IFERROR(  IF(  COUNTBLANK(  WEG_HM[[#This Row],[Nom du fournisseur]:[Frais annuels estimés]]  ) = 0,  L38 * H38,  0 ),  "" )</f>
        <v>0</v>
      </c>
    </row>
    <row r="39" spans="1:13" s="99" customFormat="1" x14ac:dyDescent="0.25">
      <c r="A39" s="187"/>
      <c r="B39" s="188">
        <v>31</v>
      </c>
      <c r="C39" s="189"/>
      <c r="D39" s="189"/>
      <c r="E39" s="189"/>
      <c r="F39" s="189"/>
      <c r="G39" s="190"/>
      <c r="H39" s="191"/>
      <c r="I39" s="192"/>
      <c r="J39" s="193" t="str">
        <f t="shared" si="0"/>
        <v/>
      </c>
      <c r="K39" s="193" t="str">
        <f t="shared" si="1"/>
        <v/>
      </c>
      <c r="L39" s="193" t="str">
        <f>IFERROR(  CHOOSE(  MATCH(  WEG_HM[[#This Row],[Statut d''admissibilité]],  {"Full","Partial","None"},  0 ),  20, 10, 0 ), "" )</f>
        <v/>
      </c>
      <c r="M39" s="194">
        <f>IFERROR(  IF(  COUNTBLANK(  WEG_HM[[#This Row],[Nom du fournisseur]:[Frais annuels estimés]]  ) = 0,  L39 * H39,  0 ),  "" )</f>
        <v>0</v>
      </c>
    </row>
    <row r="40" spans="1:13" s="99" customFormat="1" x14ac:dyDescent="0.25">
      <c r="A40" s="187"/>
      <c r="B40" s="195">
        <v>32</v>
      </c>
      <c r="C40" s="189"/>
      <c r="D40" s="189"/>
      <c r="E40" s="189"/>
      <c r="F40" s="189"/>
      <c r="G40" s="190"/>
      <c r="H40" s="191"/>
      <c r="I40" s="192"/>
      <c r="J40" s="196" t="str">
        <f t="shared" si="0"/>
        <v/>
      </c>
      <c r="K40" s="196" t="str">
        <f t="shared" si="1"/>
        <v/>
      </c>
      <c r="L40" s="196" t="str">
        <f>IFERROR(  CHOOSE(  MATCH(  WEG_HM[[#This Row],[Statut d''admissibilité]],  {"Full","Partial","None"},  0 ),  20, 10, 0 ), "" )</f>
        <v/>
      </c>
      <c r="M40" s="197">
        <f>IFERROR(  IF(  COUNTBLANK(  WEG_HM[[#This Row],[Nom du fournisseur]:[Frais annuels estimés]]  ) = 0,  L40 * H40,  0 ),  "" )</f>
        <v>0</v>
      </c>
    </row>
    <row r="41" spans="1:13" s="99" customFormat="1" x14ac:dyDescent="0.25">
      <c r="A41" s="187"/>
      <c r="B41" s="188">
        <v>33</v>
      </c>
      <c r="C41" s="189"/>
      <c r="D41" s="189"/>
      <c r="E41" s="189"/>
      <c r="F41" s="189"/>
      <c r="G41" s="190"/>
      <c r="H41" s="191"/>
      <c r="I41" s="192"/>
      <c r="J41" s="193" t="str">
        <f t="shared" ref="J41:J72" si="2">IFERROR(  ROUNDDOWN(  I41 / H41,  2 ),  "" )</f>
        <v/>
      </c>
      <c r="K41" s="193" t="str">
        <f t="shared" ref="K41:K72" si="3">IF( F41 = "Only own children", "None",
IF( OR( G41 = "", I41 = "" ),  "",  IF( AND( G41 &lt;&gt; "",  I41 &lt;&gt; "" ),
IF( AND( G41 = "6 or more", J41 &lt;= WEG_HM_FULL_THRESH ), "Full",
IF( AND( G41 = "Less than 6", J41 &lt;= WEG_HM_PART_THRESH ), "Partial", "None" )))))</f>
        <v/>
      </c>
      <c r="L41" s="193" t="str">
        <f>IFERROR(  CHOOSE(  MATCH(  WEG_HM[[#This Row],[Statut d''admissibilité]],  {"Full","Partial","None"},  0 ),  20, 10, 0 ), "" )</f>
        <v/>
      </c>
      <c r="M41" s="194">
        <f>IFERROR(  IF(  COUNTBLANK(  WEG_HM[[#This Row],[Nom du fournisseur]:[Frais annuels estimés]]  ) = 0,  L41 * H41,  0 ),  "" )</f>
        <v>0</v>
      </c>
    </row>
    <row r="42" spans="1:13" s="99" customFormat="1" x14ac:dyDescent="0.25">
      <c r="A42" s="187"/>
      <c r="B42" s="195">
        <v>34</v>
      </c>
      <c r="C42" s="189"/>
      <c r="D42" s="189"/>
      <c r="E42" s="189"/>
      <c r="F42" s="189"/>
      <c r="G42" s="190"/>
      <c r="H42" s="191"/>
      <c r="I42" s="192"/>
      <c r="J42" s="196" t="str">
        <f t="shared" si="2"/>
        <v/>
      </c>
      <c r="K42" s="196" t="str">
        <f t="shared" si="3"/>
        <v/>
      </c>
      <c r="L42" s="196" t="str">
        <f>IFERROR(  CHOOSE(  MATCH(  WEG_HM[[#This Row],[Statut d''admissibilité]],  {"Full","Partial","None"},  0 ),  20, 10, 0 ), "" )</f>
        <v/>
      </c>
      <c r="M42" s="197">
        <f>IFERROR(  IF(  COUNTBLANK(  WEG_HM[[#This Row],[Nom du fournisseur]:[Frais annuels estimés]]  ) = 0,  L42 * H42,  0 ),  "" )</f>
        <v>0</v>
      </c>
    </row>
    <row r="43" spans="1:13" s="99" customFormat="1" x14ac:dyDescent="0.25">
      <c r="A43" s="187"/>
      <c r="B43" s="188">
        <v>35</v>
      </c>
      <c r="C43" s="189"/>
      <c r="D43" s="189"/>
      <c r="E43" s="189"/>
      <c r="F43" s="189"/>
      <c r="G43" s="190"/>
      <c r="H43" s="191"/>
      <c r="I43" s="192"/>
      <c r="J43" s="193" t="str">
        <f t="shared" si="2"/>
        <v/>
      </c>
      <c r="K43" s="193" t="str">
        <f t="shared" si="3"/>
        <v/>
      </c>
      <c r="L43" s="193" t="str">
        <f>IFERROR(  CHOOSE(  MATCH(  WEG_HM[[#This Row],[Statut d''admissibilité]],  {"Full","Partial","None"},  0 ),  20, 10, 0 ), "" )</f>
        <v/>
      </c>
      <c r="M43" s="194">
        <f>IFERROR(  IF(  COUNTBLANK(  WEG_HM[[#This Row],[Nom du fournisseur]:[Frais annuels estimés]]  ) = 0,  L43 * H43,  0 ),  "" )</f>
        <v>0</v>
      </c>
    </row>
    <row r="44" spans="1:13" s="99" customFormat="1" x14ac:dyDescent="0.25">
      <c r="A44" s="187"/>
      <c r="B44" s="195">
        <v>36</v>
      </c>
      <c r="C44" s="189"/>
      <c r="D44" s="189"/>
      <c r="E44" s="189"/>
      <c r="F44" s="189"/>
      <c r="G44" s="190"/>
      <c r="H44" s="191"/>
      <c r="I44" s="192"/>
      <c r="J44" s="196" t="str">
        <f t="shared" si="2"/>
        <v/>
      </c>
      <c r="K44" s="196" t="str">
        <f t="shared" si="3"/>
        <v/>
      </c>
      <c r="L44" s="196" t="str">
        <f>IFERROR(  CHOOSE(  MATCH(  WEG_HM[[#This Row],[Statut d''admissibilité]],  {"Full","Partial","None"},  0 ),  20, 10, 0 ), "" )</f>
        <v/>
      </c>
      <c r="M44" s="197">
        <f>IFERROR(  IF(  COUNTBLANK(  WEG_HM[[#This Row],[Nom du fournisseur]:[Frais annuels estimés]]  ) = 0,  L44 * H44,  0 ),  "" )</f>
        <v>0</v>
      </c>
    </row>
    <row r="45" spans="1:13" s="99" customFormat="1" x14ac:dyDescent="0.25">
      <c r="A45" s="187"/>
      <c r="B45" s="188">
        <v>37</v>
      </c>
      <c r="C45" s="189"/>
      <c r="D45" s="189"/>
      <c r="E45" s="189"/>
      <c r="F45" s="189"/>
      <c r="G45" s="190"/>
      <c r="H45" s="191"/>
      <c r="I45" s="192"/>
      <c r="J45" s="193" t="str">
        <f t="shared" si="2"/>
        <v/>
      </c>
      <c r="K45" s="193" t="str">
        <f t="shared" si="3"/>
        <v/>
      </c>
      <c r="L45" s="193" t="str">
        <f>IFERROR(  CHOOSE(  MATCH(  WEG_HM[[#This Row],[Statut d''admissibilité]],  {"Full","Partial","None"},  0 ),  20, 10, 0 ), "" )</f>
        <v/>
      </c>
      <c r="M45" s="194">
        <f>IFERROR(  IF(  COUNTBLANK(  WEG_HM[[#This Row],[Nom du fournisseur]:[Frais annuels estimés]]  ) = 0,  L45 * H45,  0 ),  "" )</f>
        <v>0</v>
      </c>
    </row>
    <row r="46" spans="1:13" s="99" customFormat="1" x14ac:dyDescent="0.25">
      <c r="A46" s="187"/>
      <c r="B46" s="195">
        <v>38</v>
      </c>
      <c r="C46" s="189"/>
      <c r="D46" s="189"/>
      <c r="E46" s="189"/>
      <c r="F46" s="189"/>
      <c r="G46" s="190"/>
      <c r="H46" s="191"/>
      <c r="I46" s="192"/>
      <c r="J46" s="196" t="str">
        <f t="shared" si="2"/>
        <v/>
      </c>
      <c r="K46" s="196" t="str">
        <f t="shared" si="3"/>
        <v/>
      </c>
      <c r="L46" s="196" t="str">
        <f>IFERROR(  CHOOSE(  MATCH(  WEG_HM[[#This Row],[Statut d''admissibilité]],  {"Full","Partial","None"},  0 ),  20, 10, 0 ), "" )</f>
        <v/>
      </c>
      <c r="M46" s="197">
        <f>IFERROR(  IF(  COUNTBLANK(  WEG_HM[[#This Row],[Nom du fournisseur]:[Frais annuels estimés]]  ) = 0,  L46 * H46,  0 ),  "" )</f>
        <v>0</v>
      </c>
    </row>
    <row r="47" spans="1:13" s="99" customFormat="1" x14ac:dyDescent="0.25">
      <c r="A47" s="187"/>
      <c r="B47" s="188">
        <v>39</v>
      </c>
      <c r="C47" s="189"/>
      <c r="D47" s="189"/>
      <c r="E47" s="189"/>
      <c r="F47" s="189"/>
      <c r="G47" s="190"/>
      <c r="H47" s="191"/>
      <c r="I47" s="192"/>
      <c r="J47" s="193" t="str">
        <f t="shared" si="2"/>
        <v/>
      </c>
      <c r="K47" s="193" t="str">
        <f t="shared" si="3"/>
        <v/>
      </c>
      <c r="L47" s="193" t="str">
        <f>IFERROR(  CHOOSE(  MATCH(  WEG_HM[[#This Row],[Statut d''admissibilité]],  {"Full","Partial","None"},  0 ),  20, 10, 0 ), "" )</f>
        <v/>
      </c>
      <c r="M47" s="194">
        <f>IFERROR(  IF(  COUNTBLANK(  WEG_HM[[#This Row],[Nom du fournisseur]:[Frais annuels estimés]]  ) = 0,  L47 * H47,  0 ),  "" )</f>
        <v>0</v>
      </c>
    </row>
    <row r="48" spans="1:13" s="99" customFormat="1" x14ac:dyDescent="0.25">
      <c r="A48" s="187"/>
      <c r="B48" s="195">
        <v>40</v>
      </c>
      <c r="C48" s="189"/>
      <c r="D48" s="189"/>
      <c r="E48" s="189"/>
      <c r="F48" s="189"/>
      <c r="G48" s="190"/>
      <c r="H48" s="191"/>
      <c r="I48" s="192"/>
      <c r="J48" s="196" t="str">
        <f t="shared" si="2"/>
        <v/>
      </c>
      <c r="K48" s="196" t="str">
        <f t="shared" si="3"/>
        <v/>
      </c>
      <c r="L48" s="196" t="str">
        <f>IFERROR(  CHOOSE(  MATCH(  WEG_HM[[#This Row],[Statut d''admissibilité]],  {"Full","Partial","None"},  0 ),  20, 10, 0 ), "" )</f>
        <v/>
      </c>
      <c r="M48" s="197">
        <f>IFERROR(  IF(  COUNTBLANK(  WEG_HM[[#This Row],[Nom du fournisseur]:[Frais annuels estimés]]  ) = 0,  L48 * H48,  0 ),  "" )</f>
        <v>0</v>
      </c>
    </row>
    <row r="49" spans="1:13" s="99" customFormat="1" x14ac:dyDescent="0.25">
      <c r="A49" s="187"/>
      <c r="B49" s="188">
        <v>41</v>
      </c>
      <c r="C49" s="189"/>
      <c r="D49" s="189"/>
      <c r="E49" s="189"/>
      <c r="F49" s="189"/>
      <c r="G49" s="190"/>
      <c r="H49" s="191"/>
      <c r="I49" s="192"/>
      <c r="J49" s="193" t="str">
        <f t="shared" si="2"/>
        <v/>
      </c>
      <c r="K49" s="193" t="str">
        <f t="shared" si="3"/>
        <v/>
      </c>
      <c r="L49" s="193" t="str">
        <f>IFERROR(  CHOOSE(  MATCH(  WEG_HM[[#This Row],[Statut d''admissibilité]],  {"Full","Partial","None"},  0 ),  20, 10, 0 ), "" )</f>
        <v/>
      </c>
      <c r="M49" s="194">
        <f>IFERROR(  IF(  COUNTBLANK(  WEG_HM[[#This Row],[Nom du fournisseur]:[Frais annuels estimés]]  ) = 0,  L49 * H49,  0 ),  "" )</f>
        <v>0</v>
      </c>
    </row>
    <row r="50" spans="1:13" s="99" customFormat="1" x14ac:dyDescent="0.25">
      <c r="A50" s="187"/>
      <c r="B50" s="195">
        <v>42</v>
      </c>
      <c r="C50" s="189"/>
      <c r="D50" s="189"/>
      <c r="E50" s="189"/>
      <c r="F50" s="189"/>
      <c r="G50" s="190"/>
      <c r="H50" s="191"/>
      <c r="I50" s="192"/>
      <c r="J50" s="196" t="str">
        <f t="shared" si="2"/>
        <v/>
      </c>
      <c r="K50" s="196" t="str">
        <f t="shared" si="3"/>
        <v/>
      </c>
      <c r="L50" s="196" t="str">
        <f>IFERROR(  CHOOSE(  MATCH(  WEG_HM[[#This Row],[Statut d''admissibilité]],  {"Full","Partial","None"},  0 ),  20, 10, 0 ), "" )</f>
        <v/>
      </c>
      <c r="M50" s="197">
        <f>IFERROR(  IF(  COUNTBLANK(  WEG_HM[[#This Row],[Nom du fournisseur]:[Frais annuels estimés]]  ) = 0,  L50 * H50,  0 ),  "" )</f>
        <v>0</v>
      </c>
    </row>
    <row r="51" spans="1:13" s="99" customFormat="1" x14ac:dyDescent="0.25">
      <c r="A51" s="187"/>
      <c r="B51" s="188">
        <v>43</v>
      </c>
      <c r="C51" s="189"/>
      <c r="D51" s="189"/>
      <c r="E51" s="189"/>
      <c r="F51" s="189"/>
      <c r="G51" s="190"/>
      <c r="H51" s="191"/>
      <c r="I51" s="192"/>
      <c r="J51" s="193" t="str">
        <f t="shared" si="2"/>
        <v/>
      </c>
      <c r="K51" s="193" t="str">
        <f t="shared" si="3"/>
        <v/>
      </c>
      <c r="L51" s="193" t="str">
        <f>IFERROR(  CHOOSE(  MATCH(  WEG_HM[[#This Row],[Statut d''admissibilité]],  {"Full","Partial","None"},  0 ),  20, 10, 0 ), "" )</f>
        <v/>
      </c>
      <c r="M51" s="194">
        <f>IFERROR(  IF(  COUNTBLANK(  WEG_HM[[#This Row],[Nom du fournisseur]:[Frais annuels estimés]]  ) = 0,  L51 * H51,  0 ),  "" )</f>
        <v>0</v>
      </c>
    </row>
    <row r="52" spans="1:13" s="99" customFormat="1" x14ac:dyDescent="0.25">
      <c r="A52" s="187"/>
      <c r="B52" s="195">
        <v>44</v>
      </c>
      <c r="C52" s="189"/>
      <c r="D52" s="189"/>
      <c r="E52" s="189"/>
      <c r="F52" s="189"/>
      <c r="G52" s="190"/>
      <c r="H52" s="191"/>
      <c r="I52" s="192"/>
      <c r="J52" s="196" t="str">
        <f t="shared" si="2"/>
        <v/>
      </c>
      <c r="K52" s="196" t="str">
        <f t="shared" si="3"/>
        <v/>
      </c>
      <c r="L52" s="196" t="str">
        <f>IFERROR(  CHOOSE(  MATCH(  WEG_HM[[#This Row],[Statut d''admissibilité]],  {"Full","Partial","None"},  0 ),  20, 10, 0 ), "" )</f>
        <v/>
      </c>
      <c r="M52" s="197">
        <f>IFERROR(  IF(  COUNTBLANK(  WEG_HM[[#This Row],[Nom du fournisseur]:[Frais annuels estimés]]  ) = 0,  L52 * H52,  0 ),  "" )</f>
        <v>0</v>
      </c>
    </row>
    <row r="53" spans="1:13" s="99" customFormat="1" x14ac:dyDescent="0.25">
      <c r="A53" s="187"/>
      <c r="B53" s="188">
        <v>45</v>
      </c>
      <c r="C53" s="189"/>
      <c r="D53" s="189"/>
      <c r="E53" s="189"/>
      <c r="F53" s="189"/>
      <c r="G53" s="190"/>
      <c r="H53" s="191"/>
      <c r="I53" s="192"/>
      <c r="J53" s="193" t="str">
        <f t="shared" si="2"/>
        <v/>
      </c>
      <c r="K53" s="193" t="str">
        <f t="shared" si="3"/>
        <v/>
      </c>
      <c r="L53" s="193" t="str">
        <f>IFERROR(  CHOOSE(  MATCH(  WEG_HM[[#This Row],[Statut d''admissibilité]],  {"Full","Partial","None"},  0 ),  20, 10, 0 ), "" )</f>
        <v/>
      </c>
      <c r="M53" s="194">
        <f>IFERROR(  IF(  COUNTBLANK(  WEG_HM[[#This Row],[Nom du fournisseur]:[Frais annuels estimés]]  ) = 0,  L53 * H53,  0 ),  "" )</f>
        <v>0</v>
      </c>
    </row>
    <row r="54" spans="1:13" s="99" customFormat="1" x14ac:dyDescent="0.25">
      <c r="A54" s="187"/>
      <c r="B54" s="195">
        <v>46</v>
      </c>
      <c r="C54" s="189"/>
      <c r="D54" s="189"/>
      <c r="E54" s="189"/>
      <c r="F54" s="189"/>
      <c r="G54" s="190"/>
      <c r="H54" s="191"/>
      <c r="I54" s="192"/>
      <c r="J54" s="196" t="str">
        <f t="shared" si="2"/>
        <v/>
      </c>
      <c r="K54" s="196" t="str">
        <f t="shared" si="3"/>
        <v/>
      </c>
      <c r="L54" s="196" t="str">
        <f>IFERROR(  CHOOSE(  MATCH(  WEG_HM[[#This Row],[Statut d''admissibilité]],  {"Full","Partial","None"},  0 ),  20, 10, 0 ), "" )</f>
        <v/>
      </c>
      <c r="M54" s="197">
        <f>IFERROR(  IF(  COUNTBLANK(  WEG_HM[[#This Row],[Nom du fournisseur]:[Frais annuels estimés]]  ) = 0,  L54 * H54,  0 ),  "" )</f>
        <v>0</v>
      </c>
    </row>
    <row r="55" spans="1:13" s="99" customFormat="1" x14ac:dyDescent="0.25">
      <c r="A55" s="187"/>
      <c r="B55" s="188">
        <v>47</v>
      </c>
      <c r="C55" s="189"/>
      <c r="D55" s="189"/>
      <c r="E55" s="189"/>
      <c r="F55" s="189"/>
      <c r="G55" s="190"/>
      <c r="H55" s="191"/>
      <c r="I55" s="192"/>
      <c r="J55" s="193" t="str">
        <f t="shared" si="2"/>
        <v/>
      </c>
      <c r="K55" s="193" t="str">
        <f t="shared" si="3"/>
        <v/>
      </c>
      <c r="L55" s="193" t="str">
        <f>IFERROR(  CHOOSE(  MATCH(  WEG_HM[[#This Row],[Statut d''admissibilité]],  {"Full","Partial","None"},  0 ),  20, 10, 0 ), "" )</f>
        <v/>
      </c>
      <c r="M55" s="194">
        <f>IFERROR(  IF(  COUNTBLANK(  WEG_HM[[#This Row],[Nom du fournisseur]:[Frais annuels estimés]]  ) = 0,  L55 * H55,  0 ),  "" )</f>
        <v>0</v>
      </c>
    </row>
    <row r="56" spans="1:13" s="99" customFormat="1" x14ac:dyDescent="0.25">
      <c r="A56" s="187"/>
      <c r="B56" s="195">
        <v>48</v>
      </c>
      <c r="C56" s="189"/>
      <c r="D56" s="189"/>
      <c r="E56" s="189"/>
      <c r="F56" s="189"/>
      <c r="G56" s="190"/>
      <c r="H56" s="191"/>
      <c r="I56" s="192"/>
      <c r="J56" s="196" t="str">
        <f t="shared" si="2"/>
        <v/>
      </c>
      <c r="K56" s="196" t="str">
        <f t="shared" si="3"/>
        <v/>
      </c>
      <c r="L56" s="196" t="str">
        <f>IFERROR(  CHOOSE(  MATCH(  WEG_HM[[#This Row],[Statut d''admissibilité]],  {"Full","Partial","None"},  0 ),  20, 10, 0 ), "" )</f>
        <v/>
      </c>
      <c r="M56" s="197">
        <f>IFERROR(  IF(  COUNTBLANK(  WEG_HM[[#This Row],[Nom du fournisseur]:[Frais annuels estimés]]  ) = 0,  L56 * H56,  0 ),  "" )</f>
        <v>0</v>
      </c>
    </row>
    <row r="57" spans="1:13" s="99" customFormat="1" x14ac:dyDescent="0.25">
      <c r="A57" s="187"/>
      <c r="B57" s="188">
        <v>49</v>
      </c>
      <c r="C57" s="189"/>
      <c r="D57" s="189"/>
      <c r="E57" s="189"/>
      <c r="F57" s="189"/>
      <c r="G57" s="190"/>
      <c r="H57" s="191"/>
      <c r="I57" s="192"/>
      <c r="J57" s="193" t="str">
        <f t="shared" si="2"/>
        <v/>
      </c>
      <c r="K57" s="193" t="str">
        <f t="shared" si="3"/>
        <v/>
      </c>
      <c r="L57" s="193" t="str">
        <f>IFERROR(  CHOOSE(  MATCH(  WEG_HM[[#This Row],[Statut d''admissibilité]],  {"Full","Partial","None"},  0 ),  20, 10, 0 ), "" )</f>
        <v/>
      </c>
      <c r="M57" s="194">
        <f>IFERROR(  IF(  COUNTBLANK(  WEG_HM[[#This Row],[Nom du fournisseur]:[Frais annuels estimés]]  ) = 0,  L57 * H57,  0 ),  "" )</f>
        <v>0</v>
      </c>
    </row>
    <row r="58" spans="1:13" s="99" customFormat="1" x14ac:dyDescent="0.25">
      <c r="A58" s="187"/>
      <c r="B58" s="195">
        <v>50</v>
      </c>
      <c r="C58" s="189"/>
      <c r="D58" s="189"/>
      <c r="E58" s="189"/>
      <c r="F58" s="189"/>
      <c r="G58" s="190"/>
      <c r="H58" s="191"/>
      <c r="I58" s="192"/>
      <c r="J58" s="196" t="str">
        <f t="shared" si="2"/>
        <v/>
      </c>
      <c r="K58" s="196" t="str">
        <f t="shared" si="3"/>
        <v/>
      </c>
      <c r="L58" s="196" t="str">
        <f>IFERROR(  CHOOSE(  MATCH(  WEG_HM[[#This Row],[Statut d''admissibilité]],  {"Full","Partial","None"},  0 ),  20, 10, 0 ), "" )</f>
        <v/>
      </c>
      <c r="M58" s="197">
        <f>IFERROR(  IF(  COUNTBLANK(  WEG_HM[[#This Row],[Nom du fournisseur]:[Frais annuels estimés]]  ) = 0,  L58 * H58,  0 ),  "" )</f>
        <v>0</v>
      </c>
    </row>
    <row r="59" spans="1:13" s="99" customFormat="1" x14ac:dyDescent="0.25">
      <c r="A59" s="187"/>
      <c r="B59" s="188">
        <v>51</v>
      </c>
      <c r="C59" s="189"/>
      <c r="D59" s="189"/>
      <c r="E59" s="189"/>
      <c r="F59" s="189"/>
      <c r="G59" s="190"/>
      <c r="H59" s="191"/>
      <c r="I59" s="192"/>
      <c r="J59" s="193" t="str">
        <f t="shared" si="2"/>
        <v/>
      </c>
      <c r="K59" s="193" t="str">
        <f t="shared" si="3"/>
        <v/>
      </c>
      <c r="L59" s="193" t="str">
        <f>IFERROR(  CHOOSE(  MATCH(  WEG_HM[[#This Row],[Statut d''admissibilité]],  {"Full","Partial","None"},  0 ),  20, 10, 0 ), "" )</f>
        <v/>
      </c>
      <c r="M59" s="194">
        <f>IFERROR(  IF(  COUNTBLANK(  WEG_HM[[#This Row],[Nom du fournisseur]:[Frais annuels estimés]]  ) = 0,  L59 * H59,  0 ),  "" )</f>
        <v>0</v>
      </c>
    </row>
    <row r="60" spans="1:13" s="99" customFormat="1" x14ac:dyDescent="0.25">
      <c r="A60" s="187"/>
      <c r="B60" s="195">
        <v>52</v>
      </c>
      <c r="C60" s="189"/>
      <c r="D60" s="189"/>
      <c r="E60" s="189"/>
      <c r="F60" s="189"/>
      <c r="G60" s="190"/>
      <c r="H60" s="191"/>
      <c r="I60" s="192"/>
      <c r="J60" s="196" t="str">
        <f t="shared" si="2"/>
        <v/>
      </c>
      <c r="K60" s="196" t="str">
        <f t="shared" si="3"/>
        <v/>
      </c>
      <c r="L60" s="196" t="str">
        <f>IFERROR(  CHOOSE(  MATCH(  WEG_HM[[#This Row],[Statut d''admissibilité]],  {"Full","Partial","None"},  0 ),  20, 10, 0 ), "" )</f>
        <v/>
      </c>
      <c r="M60" s="197">
        <f>IFERROR(  IF(  COUNTBLANK(  WEG_HM[[#This Row],[Nom du fournisseur]:[Frais annuels estimés]]  ) = 0,  L60 * H60,  0 ),  "" )</f>
        <v>0</v>
      </c>
    </row>
    <row r="61" spans="1:13" s="99" customFormat="1" x14ac:dyDescent="0.25">
      <c r="A61" s="187"/>
      <c r="B61" s="188">
        <v>53</v>
      </c>
      <c r="C61" s="189"/>
      <c r="D61" s="189"/>
      <c r="E61" s="189"/>
      <c r="F61" s="189"/>
      <c r="G61" s="190"/>
      <c r="H61" s="191"/>
      <c r="I61" s="192"/>
      <c r="J61" s="193" t="str">
        <f t="shared" si="2"/>
        <v/>
      </c>
      <c r="K61" s="193" t="str">
        <f t="shared" si="3"/>
        <v/>
      </c>
      <c r="L61" s="193" t="str">
        <f>IFERROR(  CHOOSE(  MATCH(  WEG_HM[[#This Row],[Statut d''admissibilité]],  {"Full","Partial","None"},  0 ),  20, 10, 0 ), "" )</f>
        <v/>
      </c>
      <c r="M61" s="194">
        <f>IFERROR(  IF(  COUNTBLANK(  WEG_HM[[#This Row],[Nom du fournisseur]:[Frais annuels estimés]]  ) = 0,  L61 * H61,  0 ),  "" )</f>
        <v>0</v>
      </c>
    </row>
    <row r="62" spans="1:13" s="99" customFormat="1" x14ac:dyDescent="0.25">
      <c r="A62" s="187"/>
      <c r="B62" s="195">
        <v>54</v>
      </c>
      <c r="C62" s="189"/>
      <c r="D62" s="189"/>
      <c r="E62" s="189"/>
      <c r="F62" s="189"/>
      <c r="G62" s="190"/>
      <c r="H62" s="191"/>
      <c r="I62" s="192"/>
      <c r="J62" s="196" t="str">
        <f t="shared" si="2"/>
        <v/>
      </c>
      <c r="K62" s="196" t="str">
        <f t="shared" si="3"/>
        <v/>
      </c>
      <c r="L62" s="196" t="str">
        <f>IFERROR(  CHOOSE(  MATCH(  WEG_HM[[#This Row],[Statut d''admissibilité]],  {"Full","Partial","None"},  0 ),  20, 10, 0 ), "" )</f>
        <v/>
      </c>
      <c r="M62" s="197">
        <f>IFERROR(  IF(  COUNTBLANK(  WEG_HM[[#This Row],[Nom du fournisseur]:[Frais annuels estimés]]  ) = 0,  L62 * H62,  0 ),  "" )</f>
        <v>0</v>
      </c>
    </row>
    <row r="63" spans="1:13" s="99" customFormat="1" x14ac:dyDescent="0.25">
      <c r="A63" s="187"/>
      <c r="B63" s="188">
        <v>55</v>
      </c>
      <c r="C63" s="189"/>
      <c r="D63" s="189"/>
      <c r="E63" s="189"/>
      <c r="F63" s="189"/>
      <c r="G63" s="190"/>
      <c r="H63" s="191"/>
      <c r="I63" s="192"/>
      <c r="J63" s="193" t="str">
        <f t="shared" si="2"/>
        <v/>
      </c>
      <c r="K63" s="193" t="str">
        <f t="shared" si="3"/>
        <v/>
      </c>
      <c r="L63" s="193" t="str">
        <f>IFERROR(  CHOOSE(  MATCH(  WEG_HM[[#This Row],[Statut d''admissibilité]],  {"Full","Partial","None"},  0 ),  20, 10, 0 ), "" )</f>
        <v/>
      </c>
      <c r="M63" s="194">
        <f>IFERROR(  IF(  COUNTBLANK(  WEG_HM[[#This Row],[Nom du fournisseur]:[Frais annuels estimés]]  ) = 0,  L63 * H63,  0 ),  "" )</f>
        <v>0</v>
      </c>
    </row>
    <row r="64" spans="1:13" s="99" customFormat="1" x14ac:dyDescent="0.25">
      <c r="A64" s="187"/>
      <c r="B64" s="195">
        <v>56</v>
      </c>
      <c r="C64" s="189"/>
      <c r="D64" s="189"/>
      <c r="E64" s="189"/>
      <c r="F64" s="189"/>
      <c r="G64" s="190"/>
      <c r="H64" s="191"/>
      <c r="I64" s="192"/>
      <c r="J64" s="196" t="str">
        <f t="shared" si="2"/>
        <v/>
      </c>
      <c r="K64" s="196" t="str">
        <f t="shared" si="3"/>
        <v/>
      </c>
      <c r="L64" s="196" t="str">
        <f>IFERROR(  CHOOSE(  MATCH(  WEG_HM[[#This Row],[Statut d''admissibilité]],  {"Full","Partial","None"},  0 ),  20, 10, 0 ), "" )</f>
        <v/>
      </c>
      <c r="M64" s="197">
        <f>IFERROR(  IF(  COUNTBLANK(  WEG_HM[[#This Row],[Nom du fournisseur]:[Frais annuels estimés]]  ) = 0,  L64 * H64,  0 ),  "" )</f>
        <v>0</v>
      </c>
    </row>
    <row r="65" spans="1:13" s="99" customFormat="1" x14ac:dyDescent="0.25">
      <c r="A65" s="187"/>
      <c r="B65" s="188">
        <v>57</v>
      </c>
      <c r="C65" s="189"/>
      <c r="D65" s="189"/>
      <c r="E65" s="189"/>
      <c r="F65" s="189"/>
      <c r="G65" s="190"/>
      <c r="H65" s="191"/>
      <c r="I65" s="192"/>
      <c r="J65" s="193" t="str">
        <f t="shared" si="2"/>
        <v/>
      </c>
      <c r="K65" s="193" t="str">
        <f t="shared" si="3"/>
        <v/>
      </c>
      <c r="L65" s="193" t="str">
        <f>IFERROR(  CHOOSE(  MATCH(  WEG_HM[[#This Row],[Statut d''admissibilité]],  {"Full","Partial","None"},  0 ),  20, 10, 0 ), "" )</f>
        <v/>
      </c>
      <c r="M65" s="194">
        <f>IFERROR(  IF(  COUNTBLANK(  WEG_HM[[#This Row],[Nom du fournisseur]:[Frais annuels estimés]]  ) = 0,  L65 * H65,  0 ),  "" )</f>
        <v>0</v>
      </c>
    </row>
    <row r="66" spans="1:13" s="99" customFormat="1" x14ac:dyDescent="0.25">
      <c r="A66" s="187"/>
      <c r="B66" s="195">
        <v>58</v>
      </c>
      <c r="C66" s="189"/>
      <c r="D66" s="189"/>
      <c r="E66" s="189"/>
      <c r="F66" s="189"/>
      <c r="G66" s="190"/>
      <c r="H66" s="191"/>
      <c r="I66" s="192"/>
      <c r="J66" s="196" t="str">
        <f t="shared" si="2"/>
        <v/>
      </c>
      <c r="K66" s="196" t="str">
        <f t="shared" si="3"/>
        <v/>
      </c>
      <c r="L66" s="196" t="str">
        <f>IFERROR(  CHOOSE(  MATCH(  WEG_HM[[#This Row],[Statut d''admissibilité]],  {"Full","Partial","None"},  0 ),  20, 10, 0 ), "" )</f>
        <v/>
      </c>
      <c r="M66" s="197">
        <f>IFERROR(  IF(  COUNTBLANK(  WEG_HM[[#This Row],[Nom du fournisseur]:[Frais annuels estimés]]  ) = 0,  L66 * H66,  0 ),  "" )</f>
        <v>0</v>
      </c>
    </row>
    <row r="67" spans="1:13" s="99" customFormat="1" x14ac:dyDescent="0.25">
      <c r="A67" s="187"/>
      <c r="B67" s="188">
        <v>59</v>
      </c>
      <c r="C67" s="189"/>
      <c r="D67" s="189"/>
      <c r="E67" s="189"/>
      <c r="F67" s="189"/>
      <c r="G67" s="190"/>
      <c r="H67" s="191"/>
      <c r="I67" s="192"/>
      <c r="J67" s="193" t="str">
        <f t="shared" si="2"/>
        <v/>
      </c>
      <c r="K67" s="193" t="str">
        <f t="shared" si="3"/>
        <v/>
      </c>
      <c r="L67" s="193" t="str">
        <f>IFERROR(  CHOOSE(  MATCH(  WEG_HM[[#This Row],[Statut d''admissibilité]],  {"Full","Partial","None"},  0 ),  20, 10, 0 ), "" )</f>
        <v/>
      </c>
      <c r="M67" s="194">
        <f>IFERROR(  IF(  COUNTBLANK(  WEG_HM[[#This Row],[Nom du fournisseur]:[Frais annuels estimés]]  ) = 0,  L67 * H67,  0 ),  "" )</f>
        <v>0</v>
      </c>
    </row>
    <row r="68" spans="1:13" s="99" customFormat="1" x14ac:dyDescent="0.25">
      <c r="A68" s="187"/>
      <c r="B68" s="195">
        <v>60</v>
      </c>
      <c r="C68" s="189"/>
      <c r="D68" s="189"/>
      <c r="E68" s="189"/>
      <c r="F68" s="189"/>
      <c r="G68" s="190"/>
      <c r="H68" s="191"/>
      <c r="I68" s="192"/>
      <c r="J68" s="196" t="str">
        <f t="shared" si="2"/>
        <v/>
      </c>
      <c r="K68" s="196" t="str">
        <f t="shared" si="3"/>
        <v/>
      </c>
      <c r="L68" s="196" t="str">
        <f>IFERROR(  CHOOSE(  MATCH(  WEG_HM[[#This Row],[Statut d''admissibilité]],  {"Full","Partial","None"},  0 ),  20, 10, 0 ), "" )</f>
        <v/>
      </c>
      <c r="M68" s="197">
        <f>IFERROR(  IF(  COUNTBLANK(  WEG_HM[[#This Row],[Nom du fournisseur]:[Frais annuels estimés]]  ) = 0,  L68 * H68,  0 ),  "" )</f>
        <v>0</v>
      </c>
    </row>
    <row r="69" spans="1:13" s="99" customFormat="1" x14ac:dyDescent="0.25">
      <c r="A69" s="187"/>
      <c r="B69" s="188">
        <v>61</v>
      </c>
      <c r="C69" s="189"/>
      <c r="D69" s="189"/>
      <c r="E69" s="189"/>
      <c r="F69" s="189"/>
      <c r="G69" s="190"/>
      <c r="H69" s="191"/>
      <c r="I69" s="192"/>
      <c r="J69" s="193" t="str">
        <f t="shared" si="2"/>
        <v/>
      </c>
      <c r="K69" s="193" t="str">
        <f t="shared" si="3"/>
        <v/>
      </c>
      <c r="L69" s="193" t="str">
        <f>IFERROR(  CHOOSE(  MATCH(  WEG_HM[[#This Row],[Statut d''admissibilité]],  {"Full","Partial","None"},  0 ),  20, 10, 0 ), "" )</f>
        <v/>
      </c>
      <c r="M69" s="194">
        <f>IFERROR(  IF(  COUNTBLANK(  WEG_HM[[#This Row],[Nom du fournisseur]:[Frais annuels estimés]]  ) = 0,  L69 * H69,  0 ),  "" )</f>
        <v>0</v>
      </c>
    </row>
    <row r="70" spans="1:13" s="99" customFormat="1" x14ac:dyDescent="0.25">
      <c r="A70" s="187"/>
      <c r="B70" s="195">
        <v>62</v>
      </c>
      <c r="C70" s="189"/>
      <c r="D70" s="189"/>
      <c r="E70" s="189"/>
      <c r="F70" s="189"/>
      <c r="G70" s="190"/>
      <c r="H70" s="191"/>
      <c r="I70" s="192"/>
      <c r="J70" s="196" t="str">
        <f t="shared" si="2"/>
        <v/>
      </c>
      <c r="K70" s="196" t="str">
        <f t="shared" si="3"/>
        <v/>
      </c>
      <c r="L70" s="196" t="str">
        <f>IFERROR(  CHOOSE(  MATCH(  WEG_HM[[#This Row],[Statut d''admissibilité]],  {"Full","Partial","None"},  0 ),  20, 10, 0 ), "" )</f>
        <v/>
      </c>
      <c r="M70" s="197">
        <f>IFERROR(  IF(  COUNTBLANK(  WEG_HM[[#This Row],[Nom du fournisseur]:[Frais annuels estimés]]  ) = 0,  L70 * H70,  0 ),  "" )</f>
        <v>0</v>
      </c>
    </row>
    <row r="71" spans="1:13" s="99" customFormat="1" x14ac:dyDescent="0.25">
      <c r="A71" s="187"/>
      <c r="B71" s="188">
        <v>63</v>
      </c>
      <c r="C71" s="189"/>
      <c r="D71" s="189"/>
      <c r="E71" s="189"/>
      <c r="F71" s="189"/>
      <c r="G71" s="190"/>
      <c r="H71" s="191"/>
      <c r="I71" s="192"/>
      <c r="J71" s="193" t="str">
        <f t="shared" si="2"/>
        <v/>
      </c>
      <c r="K71" s="193" t="str">
        <f t="shared" si="3"/>
        <v/>
      </c>
      <c r="L71" s="193" t="str">
        <f>IFERROR(  CHOOSE(  MATCH(  WEG_HM[[#This Row],[Statut d''admissibilité]],  {"Full","Partial","None"},  0 ),  20, 10, 0 ), "" )</f>
        <v/>
      </c>
      <c r="M71" s="194">
        <f>IFERROR(  IF(  COUNTBLANK(  WEG_HM[[#This Row],[Nom du fournisseur]:[Frais annuels estimés]]  ) = 0,  L71 * H71,  0 ),  "" )</f>
        <v>0</v>
      </c>
    </row>
    <row r="72" spans="1:13" s="99" customFormat="1" x14ac:dyDescent="0.25">
      <c r="A72" s="187"/>
      <c r="B72" s="195">
        <v>64</v>
      </c>
      <c r="C72" s="189"/>
      <c r="D72" s="189"/>
      <c r="E72" s="189"/>
      <c r="F72" s="189"/>
      <c r="G72" s="190"/>
      <c r="H72" s="191"/>
      <c r="I72" s="192"/>
      <c r="J72" s="196" t="str">
        <f t="shared" si="2"/>
        <v/>
      </c>
      <c r="K72" s="196" t="str">
        <f t="shared" si="3"/>
        <v/>
      </c>
      <c r="L72" s="196" t="str">
        <f>IFERROR(  CHOOSE(  MATCH(  WEG_HM[[#This Row],[Statut d''admissibilité]],  {"Full","Partial","None"},  0 ),  20, 10, 0 ), "" )</f>
        <v/>
      </c>
      <c r="M72" s="197">
        <f>IFERROR(  IF(  COUNTBLANK(  WEG_HM[[#This Row],[Nom du fournisseur]:[Frais annuels estimés]]  ) = 0,  L72 * H72,  0 ),  "" )</f>
        <v>0</v>
      </c>
    </row>
    <row r="73" spans="1:13" s="99" customFormat="1" x14ac:dyDescent="0.25">
      <c r="A73" s="187"/>
      <c r="B73" s="188">
        <v>65</v>
      </c>
      <c r="C73" s="189"/>
      <c r="D73" s="189"/>
      <c r="E73" s="189"/>
      <c r="F73" s="189"/>
      <c r="G73" s="190"/>
      <c r="H73" s="191"/>
      <c r="I73" s="192"/>
      <c r="J73" s="193" t="str">
        <f t="shared" ref="J73:J104" si="4">IFERROR(  ROUNDDOWN(  I73 / H73,  2 ),  "" )</f>
        <v/>
      </c>
      <c r="K73" s="193" t="str">
        <f t="shared" ref="K73:K104" si="5">IF( F73 = "Only own children", "None",
IF( OR( G73 = "", I73 = "" ),  "",  IF( AND( G73 &lt;&gt; "",  I73 &lt;&gt; "" ),
IF( AND( G73 = "6 or more", J73 &lt;= WEG_HM_FULL_THRESH ), "Full",
IF( AND( G73 = "Less than 6", J73 &lt;= WEG_HM_PART_THRESH ), "Partial", "None" )))))</f>
        <v/>
      </c>
      <c r="L73" s="193" t="str">
        <f>IFERROR(  CHOOSE(  MATCH(  WEG_HM[[#This Row],[Statut d''admissibilité]],  {"Full","Partial","None"},  0 ),  20, 10, 0 ), "" )</f>
        <v/>
      </c>
      <c r="M73" s="194">
        <f>IFERROR(  IF(  COUNTBLANK(  WEG_HM[[#This Row],[Nom du fournisseur]:[Frais annuels estimés]]  ) = 0,  L73 * H73,  0 ),  "" )</f>
        <v>0</v>
      </c>
    </row>
    <row r="74" spans="1:13" s="99" customFormat="1" x14ac:dyDescent="0.25">
      <c r="A74" s="187"/>
      <c r="B74" s="195">
        <v>66</v>
      </c>
      <c r="C74" s="189"/>
      <c r="D74" s="189"/>
      <c r="E74" s="189"/>
      <c r="F74" s="189"/>
      <c r="G74" s="190"/>
      <c r="H74" s="191"/>
      <c r="I74" s="192"/>
      <c r="J74" s="196" t="str">
        <f t="shared" si="4"/>
        <v/>
      </c>
      <c r="K74" s="196" t="str">
        <f t="shared" si="5"/>
        <v/>
      </c>
      <c r="L74" s="196" t="str">
        <f>IFERROR(  CHOOSE(  MATCH(  WEG_HM[[#This Row],[Statut d''admissibilité]],  {"Full","Partial","None"},  0 ),  20, 10, 0 ), "" )</f>
        <v/>
      </c>
      <c r="M74" s="197">
        <f>IFERROR(  IF(  COUNTBLANK(  WEG_HM[[#This Row],[Nom du fournisseur]:[Frais annuels estimés]]  ) = 0,  L74 * H74,  0 ),  "" )</f>
        <v>0</v>
      </c>
    </row>
    <row r="75" spans="1:13" s="99" customFormat="1" x14ac:dyDescent="0.25">
      <c r="A75" s="187"/>
      <c r="B75" s="188">
        <v>67</v>
      </c>
      <c r="C75" s="189"/>
      <c r="D75" s="189"/>
      <c r="E75" s="189"/>
      <c r="F75" s="189"/>
      <c r="G75" s="190"/>
      <c r="H75" s="191"/>
      <c r="I75" s="192"/>
      <c r="J75" s="193" t="str">
        <f t="shared" si="4"/>
        <v/>
      </c>
      <c r="K75" s="193" t="str">
        <f t="shared" si="5"/>
        <v/>
      </c>
      <c r="L75" s="193" t="str">
        <f>IFERROR(  CHOOSE(  MATCH(  WEG_HM[[#This Row],[Statut d''admissibilité]],  {"Full","Partial","None"},  0 ),  20, 10, 0 ), "" )</f>
        <v/>
      </c>
      <c r="M75" s="194">
        <f>IFERROR(  IF(  COUNTBLANK(  WEG_HM[[#This Row],[Nom du fournisseur]:[Frais annuels estimés]]  ) = 0,  L75 * H75,  0 ),  "" )</f>
        <v>0</v>
      </c>
    </row>
    <row r="76" spans="1:13" s="99" customFormat="1" x14ac:dyDescent="0.25">
      <c r="A76" s="187"/>
      <c r="B76" s="195">
        <v>68</v>
      </c>
      <c r="C76" s="189"/>
      <c r="D76" s="189"/>
      <c r="E76" s="189"/>
      <c r="F76" s="189"/>
      <c r="G76" s="190"/>
      <c r="H76" s="191"/>
      <c r="I76" s="192"/>
      <c r="J76" s="196" t="str">
        <f t="shared" si="4"/>
        <v/>
      </c>
      <c r="K76" s="196" t="str">
        <f t="shared" si="5"/>
        <v/>
      </c>
      <c r="L76" s="196" t="str">
        <f>IFERROR(  CHOOSE(  MATCH(  WEG_HM[[#This Row],[Statut d''admissibilité]],  {"Full","Partial","None"},  0 ),  20, 10, 0 ), "" )</f>
        <v/>
      </c>
      <c r="M76" s="197">
        <f>IFERROR(  IF(  COUNTBLANK(  WEG_HM[[#This Row],[Nom du fournisseur]:[Frais annuels estimés]]  ) = 0,  L76 * H76,  0 ),  "" )</f>
        <v>0</v>
      </c>
    </row>
    <row r="77" spans="1:13" s="99" customFormat="1" x14ac:dyDescent="0.25">
      <c r="A77" s="187"/>
      <c r="B77" s="188">
        <v>69</v>
      </c>
      <c r="C77" s="189"/>
      <c r="D77" s="189"/>
      <c r="E77" s="189"/>
      <c r="F77" s="189"/>
      <c r="G77" s="190"/>
      <c r="H77" s="191"/>
      <c r="I77" s="192"/>
      <c r="J77" s="193" t="str">
        <f t="shared" si="4"/>
        <v/>
      </c>
      <c r="K77" s="193" t="str">
        <f t="shared" si="5"/>
        <v/>
      </c>
      <c r="L77" s="193" t="str">
        <f>IFERROR(  CHOOSE(  MATCH(  WEG_HM[[#This Row],[Statut d''admissibilité]],  {"Full","Partial","None"},  0 ),  20, 10, 0 ), "" )</f>
        <v/>
      </c>
      <c r="M77" s="194">
        <f>IFERROR(  IF(  COUNTBLANK(  WEG_HM[[#This Row],[Nom du fournisseur]:[Frais annuels estimés]]  ) = 0,  L77 * H77,  0 ),  "" )</f>
        <v>0</v>
      </c>
    </row>
    <row r="78" spans="1:13" s="99" customFormat="1" x14ac:dyDescent="0.25">
      <c r="A78" s="187"/>
      <c r="B78" s="195">
        <v>70</v>
      </c>
      <c r="C78" s="189"/>
      <c r="D78" s="189"/>
      <c r="E78" s="189"/>
      <c r="F78" s="189"/>
      <c r="G78" s="190"/>
      <c r="H78" s="191"/>
      <c r="I78" s="192"/>
      <c r="J78" s="196" t="str">
        <f t="shared" si="4"/>
        <v/>
      </c>
      <c r="K78" s="196" t="str">
        <f t="shared" si="5"/>
        <v/>
      </c>
      <c r="L78" s="196" t="str">
        <f>IFERROR(  CHOOSE(  MATCH(  WEG_HM[[#This Row],[Statut d''admissibilité]],  {"Full","Partial","None"},  0 ),  20, 10, 0 ), "" )</f>
        <v/>
      </c>
      <c r="M78" s="197">
        <f>IFERROR(  IF(  COUNTBLANK(  WEG_HM[[#This Row],[Nom du fournisseur]:[Frais annuels estimés]]  ) = 0,  L78 * H78,  0 ),  "" )</f>
        <v>0</v>
      </c>
    </row>
    <row r="79" spans="1:13" s="99" customFormat="1" x14ac:dyDescent="0.25">
      <c r="A79" s="187"/>
      <c r="B79" s="188">
        <v>71</v>
      </c>
      <c r="C79" s="189"/>
      <c r="D79" s="189"/>
      <c r="E79" s="189"/>
      <c r="F79" s="189"/>
      <c r="G79" s="190"/>
      <c r="H79" s="191"/>
      <c r="I79" s="192"/>
      <c r="J79" s="193" t="str">
        <f t="shared" si="4"/>
        <v/>
      </c>
      <c r="K79" s="193" t="str">
        <f t="shared" si="5"/>
        <v/>
      </c>
      <c r="L79" s="193" t="str">
        <f>IFERROR(  CHOOSE(  MATCH(  WEG_HM[[#This Row],[Statut d''admissibilité]],  {"Full","Partial","None"},  0 ),  20, 10, 0 ), "" )</f>
        <v/>
      </c>
      <c r="M79" s="194">
        <f>IFERROR(  IF(  COUNTBLANK(  WEG_HM[[#This Row],[Nom du fournisseur]:[Frais annuels estimés]]  ) = 0,  L79 * H79,  0 ),  "" )</f>
        <v>0</v>
      </c>
    </row>
    <row r="80" spans="1:13" s="99" customFormat="1" x14ac:dyDescent="0.25">
      <c r="A80" s="187"/>
      <c r="B80" s="195">
        <v>72</v>
      </c>
      <c r="C80" s="189"/>
      <c r="D80" s="189"/>
      <c r="E80" s="189"/>
      <c r="F80" s="189"/>
      <c r="G80" s="190"/>
      <c r="H80" s="191"/>
      <c r="I80" s="192"/>
      <c r="J80" s="196" t="str">
        <f t="shared" si="4"/>
        <v/>
      </c>
      <c r="K80" s="196" t="str">
        <f t="shared" si="5"/>
        <v/>
      </c>
      <c r="L80" s="196" t="str">
        <f>IFERROR(  CHOOSE(  MATCH(  WEG_HM[[#This Row],[Statut d''admissibilité]],  {"Full","Partial","None"},  0 ),  20, 10, 0 ), "" )</f>
        <v/>
      </c>
      <c r="M80" s="197">
        <f>IFERROR(  IF(  COUNTBLANK(  WEG_HM[[#This Row],[Nom du fournisseur]:[Frais annuels estimés]]  ) = 0,  L80 * H80,  0 ),  "" )</f>
        <v>0</v>
      </c>
    </row>
    <row r="81" spans="1:13" s="99" customFormat="1" x14ac:dyDescent="0.25">
      <c r="A81" s="187"/>
      <c r="B81" s="188">
        <v>73</v>
      </c>
      <c r="C81" s="189"/>
      <c r="D81" s="189"/>
      <c r="E81" s="189"/>
      <c r="F81" s="189"/>
      <c r="G81" s="190"/>
      <c r="H81" s="191"/>
      <c r="I81" s="192"/>
      <c r="J81" s="193" t="str">
        <f t="shared" si="4"/>
        <v/>
      </c>
      <c r="K81" s="193" t="str">
        <f t="shared" si="5"/>
        <v/>
      </c>
      <c r="L81" s="193" t="str">
        <f>IFERROR(  CHOOSE(  MATCH(  WEG_HM[[#This Row],[Statut d''admissibilité]],  {"Full","Partial","None"},  0 ),  20, 10, 0 ), "" )</f>
        <v/>
      </c>
      <c r="M81" s="194">
        <f>IFERROR(  IF(  COUNTBLANK(  WEG_HM[[#This Row],[Nom du fournisseur]:[Frais annuels estimés]]  ) = 0,  L81 * H81,  0 ),  "" )</f>
        <v>0</v>
      </c>
    </row>
    <row r="82" spans="1:13" s="99" customFormat="1" x14ac:dyDescent="0.25">
      <c r="A82" s="187"/>
      <c r="B82" s="195">
        <v>74</v>
      </c>
      <c r="C82" s="189"/>
      <c r="D82" s="189"/>
      <c r="E82" s="189"/>
      <c r="F82" s="189"/>
      <c r="G82" s="190"/>
      <c r="H82" s="191"/>
      <c r="I82" s="192"/>
      <c r="J82" s="196" t="str">
        <f t="shared" si="4"/>
        <v/>
      </c>
      <c r="K82" s="196" t="str">
        <f t="shared" si="5"/>
        <v/>
      </c>
      <c r="L82" s="196" t="str">
        <f>IFERROR(  CHOOSE(  MATCH(  WEG_HM[[#This Row],[Statut d''admissibilité]],  {"Full","Partial","None"},  0 ),  20, 10, 0 ), "" )</f>
        <v/>
      </c>
      <c r="M82" s="197">
        <f>IFERROR(  IF(  COUNTBLANK(  WEG_HM[[#This Row],[Nom du fournisseur]:[Frais annuels estimés]]  ) = 0,  L82 * H82,  0 ),  "" )</f>
        <v>0</v>
      </c>
    </row>
    <row r="83" spans="1:13" s="99" customFormat="1" x14ac:dyDescent="0.25">
      <c r="A83" s="187"/>
      <c r="B83" s="188">
        <v>75</v>
      </c>
      <c r="C83" s="189"/>
      <c r="D83" s="189"/>
      <c r="E83" s="189"/>
      <c r="F83" s="189"/>
      <c r="G83" s="190"/>
      <c r="H83" s="191"/>
      <c r="I83" s="192"/>
      <c r="J83" s="193" t="str">
        <f t="shared" si="4"/>
        <v/>
      </c>
      <c r="K83" s="193" t="str">
        <f t="shared" si="5"/>
        <v/>
      </c>
      <c r="L83" s="193" t="str">
        <f>IFERROR(  CHOOSE(  MATCH(  WEG_HM[[#This Row],[Statut d''admissibilité]],  {"Full","Partial","None"},  0 ),  20, 10, 0 ), "" )</f>
        <v/>
      </c>
      <c r="M83" s="194">
        <f>IFERROR(  IF(  COUNTBLANK(  WEG_HM[[#This Row],[Nom du fournisseur]:[Frais annuels estimés]]  ) = 0,  L83 * H83,  0 ),  "" )</f>
        <v>0</v>
      </c>
    </row>
    <row r="84" spans="1:13" s="99" customFormat="1" x14ac:dyDescent="0.25">
      <c r="A84" s="187"/>
      <c r="B84" s="195">
        <v>76</v>
      </c>
      <c r="C84" s="189"/>
      <c r="D84" s="189"/>
      <c r="E84" s="189"/>
      <c r="F84" s="189"/>
      <c r="G84" s="190"/>
      <c r="H84" s="191"/>
      <c r="I84" s="192"/>
      <c r="J84" s="196" t="str">
        <f t="shared" si="4"/>
        <v/>
      </c>
      <c r="K84" s="196" t="str">
        <f t="shared" si="5"/>
        <v/>
      </c>
      <c r="L84" s="196" t="str">
        <f>IFERROR(  CHOOSE(  MATCH(  WEG_HM[[#This Row],[Statut d''admissibilité]],  {"Full","Partial","None"},  0 ),  20, 10, 0 ), "" )</f>
        <v/>
      </c>
      <c r="M84" s="197">
        <f>IFERROR(  IF(  COUNTBLANK(  WEG_HM[[#This Row],[Nom du fournisseur]:[Frais annuels estimés]]  ) = 0,  L84 * H84,  0 ),  "" )</f>
        <v>0</v>
      </c>
    </row>
    <row r="85" spans="1:13" s="99" customFormat="1" x14ac:dyDescent="0.25">
      <c r="A85" s="187"/>
      <c r="B85" s="188">
        <v>77</v>
      </c>
      <c r="C85" s="189"/>
      <c r="D85" s="189"/>
      <c r="E85" s="189"/>
      <c r="F85" s="189"/>
      <c r="G85" s="190"/>
      <c r="H85" s="191"/>
      <c r="I85" s="192"/>
      <c r="J85" s="193" t="str">
        <f t="shared" si="4"/>
        <v/>
      </c>
      <c r="K85" s="193" t="str">
        <f t="shared" si="5"/>
        <v/>
      </c>
      <c r="L85" s="193" t="str">
        <f>IFERROR(  CHOOSE(  MATCH(  WEG_HM[[#This Row],[Statut d''admissibilité]],  {"Full","Partial","None"},  0 ),  20, 10, 0 ), "" )</f>
        <v/>
      </c>
      <c r="M85" s="194">
        <f>IFERROR(  IF(  COUNTBLANK(  WEG_HM[[#This Row],[Nom du fournisseur]:[Frais annuels estimés]]  ) = 0,  L85 * H85,  0 ),  "" )</f>
        <v>0</v>
      </c>
    </row>
    <row r="86" spans="1:13" s="99" customFormat="1" x14ac:dyDescent="0.25">
      <c r="A86" s="187"/>
      <c r="B86" s="195">
        <v>78</v>
      </c>
      <c r="C86" s="189"/>
      <c r="D86" s="189"/>
      <c r="E86" s="189"/>
      <c r="F86" s="189"/>
      <c r="G86" s="190"/>
      <c r="H86" s="191"/>
      <c r="I86" s="192"/>
      <c r="J86" s="196" t="str">
        <f t="shared" si="4"/>
        <v/>
      </c>
      <c r="K86" s="196" t="str">
        <f t="shared" si="5"/>
        <v/>
      </c>
      <c r="L86" s="196" t="str">
        <f>IFERROR(  CHOOSE(  MATCH(  WEG_HM[[#This Row],[Statut d''admissibilité]],  {"Full","Partial","None"},  0 ),  20, 10, 0 ), "" )</f>
        <v/>
      </c>
      <c r="M86" s="197">
        <f>IFERROR(  IF(  COUNTBLANK(  WEG_HM[[#This Row],[Nom du fournisseur]:[Frais annuels estimés]]  ) = 0,  L86 * H86,  0 ),  "" )</f>
        <v>0</v>
      </c>
    </row>
    <row r="87" spans="1:13" s="99" customFormat="1" x14ac:dyDescent="0.25">
      <c r="A87" s="187"/>
      <c r="B87" s="188">
        <v>79</v>
      </c>
      <c r="C87" s="189"/>
      <c r="D87" s="189"/>
      <c r="E87" s="189"/>
      <c r="F87" s="189"/>
      <c r="G87" s="190"/>
      <c r="H87" s="191"/>
      <c r="I87" s="192"/>
      <c r="J87" s="193" t="str">
        <f t="shared" si="4"/>
        <v/>
      </c>
      <c r="K87" s="193" t="str">
        <f t="shared" si="5"/>
        <v/>
      </c>
      <c r="L87" s="193" t="str">
        <f>IFERROR(  CHOOSE(  MATCH(  WEG_HM[[#This Row],[Statut d''admissibilité]],  {"Full","Partial","None"},  0 ),  20, 10, 0 ), "" )</f>
        <v/>
      </c>
      <c r="M87" s="194">
        <f>IFERROR(  IF(  COUNTBLANK(  WEG_HM[[#This Row],[Nom du fournisseur]:[Frais annuels estimés]]  ) = 0,  L87 * H87,  0 ),  "" )</f>
        <v>0</v>
      </c>
    </row>
    <row r="88" spans="1:13" s="99" customFormat="1" x14ac:dyDescent="0.25">
      <c r="A88" s="187"/>
      <c r="B88" s="195">
        <v>80</v>
      </c>
      <c r="C88" s="189"/>
      <c r="D88" s="189"/>
      <c r="E88" s="189"/>
      <c r="F88" s="189"/>
      <c r="G88" s="190"/>
      <c r="H88" s="191"/>
      <c r="I88" s="192"/>
      <c r="J88" s="196" t="str">
        <f t="shared" si="4"/>
        <v/>
      </c>
      <c r="K88" s="196" t="str">
        <f t="shared" si="5"/>
        <v/>
      </c>
      <c r="L88" s="196" t="str">
        <f>IFERROR(  CHOOSE(  MATCH(  WEG_HM[[#This Row],[Statut d''admissibilité]],  {"Full","Partial","None"},  0 ),  20, 10, 0 ), "" )</f>
        <v/>
      </c>
      <c r="M88" s="197">
        <f>IFERROR(  IF(  COUNTBLANK(  WEG_HM[[#This Row],[Nom du fournisseur]:[Frais annuels estimés]]  ) = 0,  L88 * H88,  0 ),  "" )</f>
        <v>0</v>
      </c>
    </row>
    <row r="89" spans="1:13" s="99" customFormat="1" x14ac:dyDescent="0.25">
      <c r="A89" s="187"/>
      <c r="B89" s="188">
        <v>81</v>
      </c>
      <c r="C89" s="189"/>
      <c r="D89" s="189"/>
      <c r="E89" s="189"/>
      <c r="F89" s="189"/>
      <c r="G89" s="190"/>
      <c r="H89" s="191"/>
      <c r="I89" s="192"/>
      <c r="J89" s="193" t="str">
        <f t="shared" si="4"/>
        <v/>
      </c>
      <c r="K89" s="193" t="str">
        <f t="shared" si="5"/>
        <v/>
      </c>
      <c r="L89" s="193" t="str">
        <f>IFERROR(  CHOOSE(  MATCH(  WEG_HM[[#This Row],[Statut d''admissibilité]],  {"Full","Partial","None"},  0 ),  20, 10, 0 ), "" )</f>
        <v/>
      </c>
      <c r="M89" s="194">
        <f>IFERROR(  IF(  COUNTBLANK(  WEG_HM[[#This Row],[Nom du fournisseur]:[Frais annuels estimés]]  ) = 0,  L89 * H89,  0 ),  "" )</f>
        <v>0</v>
      </c>
    </row>
    <row r="90" spans="1:13" s="99" customFormat="1" x14ac:dyDescent="0.25">
      <c r="A90" s="187"/>
      <c r="B90" s="195">
        <v>82</v>
      </c>
      <c r="C90" s="189"/>
      <c r="D90" s="189"/>
      <c r="E90" s="189"/>
      <c r="F90" s="189"/>
      <c r="G90" s="190"/>
      <c r="H90" s="191"/>
      <c r="I90" s="192"/>
      <c r="J90" s="196" t="str">
        <f t="shared" si="4"/>
        <v/>
      </c>
      <c r="K90" s="196" t="str">
        <f t="shared" si="5"/>
        <v/>
      </c>
      <c r="L90" s="196" t="str">
        <f>IFERROR(  CHOOSE(  MATCH(  WEG_HM[[#This Row],[Statut d''admissibilité]],  {"Full","Partial","None"},  0 ),  20, 10, 0 ), "" )</f>
        <v/>
      </c>
      <c r="M90" s="197">
        <f>IFERROR(  IF(  COUNTBLANK(  WEG_HM[[#This Row],[Nom du fournisseur]:[Frais annuels estimés]]  ) = 0,  L90 * H90,  0 ),  "" )</f>
        <v>0</v>
      </c>
    </row>
    <row r="91" spans="1:13" s="99" customFormat="1" x14ac:dyDescent="0.25">
      <c r="A91" s="187"/>
      <c r="B91" s="188">
        <v>83</v>
      </c>
      <c r="C91" s="189"/>
      <c r="D91" s="189"/>
      <c r="E91" s="189"/>
      <c r="F91" s="189"/>
      <c r="G91" s="190"/>
      <c r="H91" s="191"/>
      <c r="I91" s="192"/>
      <c r="J91" s="193" t="str">
        <f t="shared" si="4"/>
        <v/>
      </c>
      <c r="K91" s="193" t="str">
        <f t="shared" si="5"/>
        <v/>
      </c>
      <c r="L91" s="193" t="str">
        <f>IFERROR(  CHOOSE(  MATCH(  WEG_HM[[#This Row],[Statut d''admissibilité]],  {"Full","Partial","None"},  0 ),  20, 10, 0 ), "" )</f>
        <v/>
      </c>
      <c r="M91" s="194">
        <f>IFERROR(  IF(  COUNTBLANK(  WEG_HM[[#This Row],[Nom du fournisseur]:[Frais annuels estimés]]  ) = 0,  L91 * H91,  0 ),  "" )</f>
        <v>0</v>
      </c>
    </row>
    <row r="92" spans="1:13" s="99" customFormat="1" x14ac:dyDescent="0.25">
      <c r="A92" s="187"/>
      <c r="B92" s="195">
        <v>84</v>
      </c>
      <c r="C92" s="189"/>
      <c r="D92" s="189"/>
      <c r="E92" s="189"/>
      <c r="F92" s="189"/>
      <c r="G92" s="190"/>
      <c r="H92" s="191"/>
      <c r="I92" s="192"/>
      <c r="J92" s="196" t="str">
        <f t="shared" si="4"/>
        <v/>
      </c>
      <c r="K92" s="196" t="str">
        <f t="shared" si="5"/>
        <v/>
      </c>
      <c r="L92" s="196" t="str">
        <f>IFERROR(  CHOOSE(  MATCH(  WEG_HM[[#This Row],[Statut d''admissibilité]],  {"Full","Partial","None"},  0 ),  20, 10, 0 ), "" )</f>
        <v/>
      </c>
      <c r="M92" s="197">
        <f>IFERROR(  IF(  COUNTBLANK(  WEG_HM[[#This Row],[Nom du fournisseur]:[Frais annuels estimés]]  ) = 0,  L92 * H92,  0 ),  "" )</f>
        <v>0</v>
      </c>
    </row>
    <row r="93" spans="1:13" s="99" customFormat="1" x14ac:dyDescent="0.25">
      <c r="A93" s="187"/>
      <c r="B93" s="188">
        <v>85</v>
      </c>
      <c r="C93" s="189"/>
      <c r="D93" s="189"/>
      <c r="E93" s="189"/>
      <c r="F93" s="189"/>
      <c r="G93" s="190"/>
      <c r="H93" s="191"/>
      <c r="I93" s="192"/>
      <c r="J93" s="193" t="str">
        <f t="shared" si="4"/>
        <v/>
      </c>
      <c r="K93" s="193" t="str">
        <f t="shared" si="5"/>
        <v/>
      </c>
      <c r="L93" s="193" t="str">
        <f>IFERROR(  CHOOSE(  MATCH(  WEG_HM[[#This Row],[Statut d''admissibilité]],  {"Full","Partial","None"},  0 ),  20, 10, 0 ), "" )</f>
        <v/>
      </c>
      <c r="M93" s="194">
        <f>IFERROR(  IF(  COUNTBLANK(  WEG_HM[[#This Row],[Nom du fournisseur]:[Frais annuels estimés]]  ) = 0,  L93 * H93,  0 ),  "" )</f>
        <v>0</v>
      </c>
    </row>
    <row r="94" spans="1:13" s="99" customFormat="1" x14ac:dyDescent="0.25">
      <c r="A94" s="187"/>
      <c r="B94" s="195">
        <v>86</v>
      </c>
      <c r="C94" s="189"/>
      <c r="D94" s="189"/>
      <c r="E94" s="189"/>
      <c r="F94" s="189"/>
      <c r="G94" s="190"/>
      <c r="H94" s="191"/>
      <c r="I94" s="192"/>
      <c r="J94" s="196" t="str">
        <f t="shared" si="4"/>
        <v/>
      </c>
      <c r="K94" s="196" t="str">
        <f t="shared" si="5"/>
        <v/>
      </c>
      <c r="L94" s="196" t="str">
        <f>IFERROR(  CHOOSE(  MATCH(  WEG_HM[[#This Row],[Statut d''admissibilité]],  {"Full","Partial","None"},  0 ),  20, 10, 0 ), "" )</f>
        <v/>
      </c>
      <c r="M94" s="197">
        <f>IFERROR(  IF(  COUNTBLANK(  WEG_HM[[#This Row],[Nom du fournisseur]:[Frais annuels estimés]]  ) = 0,  L94 * H94,  0 ),  "" )</f>
        <v>0</v>
      </c>
    </row>
    <row r="95" spans="1:13" s="99" customFormat="1" x14ac:dyDescent="0.25">
      <c r="A95" s="187"/>
      <c r="B95" s="188">
        <v>87</v>
      </c>
      <c r="C95" s="189"/>
      <c r="D95" s="189"/>
      <c r="E95" s="189"/>
      <c r="F95" s="189"/>
      <c r="G95" s="190"/>
      <c r="H95" s="191"/>
      <c r="I95" s="192"/>
      <c r="J95" s="193" t="str">
        <f t="shared" si="4"/>
        <v/>
      </c>
      <c r="K95" s="193" t="str">
        <f t="shared" si="5"/>
        <v/>
      </c>
      <c r="L95" s="193" t="str">
        <f>IFERROR(  CHOOSE(  MATCH(  WEG_HM[[#This Row],[Statut d''admissibilité]],  {"Full","Partial","None"},  0 ),  20, 10, 0 ), "" )</f>
        <v/>
      </c>
      <c r="M95" s="194">
        <f>IFERROR(  IF(  COUNTBLANK(  WEG_HM[[#This Row],[Nom du fournisseur]:[Frais annuels estimés]]  ) = 0,  L95 * H95,  0 ),  "" )</f>
        <v>0</v>
      </c>
    </row>
    <row r="96" spans="1:13" s="99" customFormat="1" x14ac:dyDescent="0.25">
      <c r="A96" s="187"/>
      <c r="B96" s="195">
        <v>88</v>
      </c>
      <c r="C96" s="189"/>
      <c r="D96" s="189"/>
      <c r="E96" s="189"/>
      <c r="F96" s="189"/>
      <c r="G96" s="190"/>
      <c r="H96" s="191"/>
      <c r="I96" s="192"/>
      <c r="J96" s="196" t="str">
        <f t="shared" si="4"/>
        <v/>
      </c>
      <c r="K96" s="196" t="str">
        <f t="shared" si="5"/>
        <v/>
      </c>
      <c r="L96" s="196" t="str">
        <f>IFERROR(  CHOOSE(  MATCH(  WEG_HM[[#This Row],[Statut d''admissibilité]],  {"Full","Partial","None"},  0 ),  20, 10, 0 ), "" )</f>
        <v/>
      </c>
      <c r="M96" s="197">
        <f>IFERROR(  IF(  COUNTBLANK(  WEG_HM[[#This Row],[Nom du fournisseur]:[Frais annuels estimés]]  ) = 0,  L96 * H96,  0 ),  "" )</f>
        <v>0</v>
      </c>
    </row>
    <row r="97" spans="1:13" s="99" customFormat="1" x14ac:dyDescent="0.25">
      <c r="A97" s="187"/>
      <c r="B97" s="188">
        <v>89</v>
      </c>
      <c r="C97" s="189"/>
      <c r="D97" s="189"/>
      <c r="E97" s="189"/>
      <c r="F97" s="189"/>
      <c r="G97" s="190"/>
      <c r="H97" s="191"/>
      <c r="I97" s="192"/>
      <c r="J97" s="193" t="str">
        <f t="shared" si="4"/>
        <v/>
      </c>
      <c r="K97" s="193" t="str">
        <f t="shared" si="5"/>
        <v/>
      </c>
      <c r="L97" s="193" t="str">
        <f>IFERROR(  CHOOSE(  MATCH(  WEG_HM[[#This Row],[Statut d''admissibilité]],  {"Full","Partial","None"},  0 ),  20, 10, 0 ), "" )</f>
        <v/>
      </c>
      <c r="M97" s="194">
        <f>IFERROR(  IF(  COUNTBLANK(  WEG_HM[[#This Row],[Nom du fournisseur]:[Frais annuels estimés]]  ) = 0,  L97 * H97,  0 ),  "" )</f>
        <v>0</v>
      </c>
    </row>
    <row r="98" spans="1:13" s="99" customFormat="1" x14ac:dyDescent="0.25">
      <c r="A98" s="187"/>
      <c r="B98" s="195">
        <v>90</v>
      </c>
      <c r="C98" s="189"/>
      <c r="D98" s="189"/>
      <c r="E98" s="189"/>
      <c r="F98" s="189"/>
      <c r="G98" s="190"/>
      <c r="H98" s="191"/>
      <c r="I98" s="192"/>
      <c r="J98" s="196" t="str">
        <f t="shared" si="4"/>
        <v/>
      </c>
      <c r="K98" s="196" t="str">
        <f t="shared" si="5"/>
        <v/>
      </c>
      <c r="L98" s="196" t="str">
        <f>IFERROR(  CHOOSE(  MATCH(  WEG_HM[[#This Row],[Statut d''admissibilité]],  {"Full","Partial","None"},  0 ),  20, 10, 0 ), "" )</f>
        <v/>
      </c>
      <c r="M98" s="197">
        <f>IFERROR(  IF(  COUNTBLANK(  WEG_HM[[#This Row],[Nom du fournisseur]:[Frais annuels estimés]]  ) = 0,  L98 * H98,  0 ),  "" )</f>
        <v>0</v>
      </c>
    </row>
    <row r="99" spans="1:13" s="99" customFormat="1" x14ac:dyDescent="0.25">
      <c r="A99" s="187"/>
      <c r="B99" s="188">
        <v>91</v>
      </c>
      <c r="C99" s="189"/>
      <c r="D99" s="189"/>
      <c r="E99" s="189"/>
      <c r="F99" s="189"/>
      <c r="G99" s="190"/>
      <c r="H99" s="191"/>
      <c r="I99" s="192"/>
      <c r="J99" s="193" t="str">
        <f t="shared" si="4"/>
        <v/>
      </c>
      <c r="K99" s="193" t="str">
        <f t="shared" si="5"/>
        <v/>
      </c>
      <c r="L99" s="193" t="str">
        <f>IFERROR(  CHOOSE(  MATCH(  WEG_HM[[#This Row],[Statut d''admissibilité]],  {"Full","Partial","None"},  0 ),  20, 10, 0 ), "" )</f>
        <v/>
      </c>
      <c r="M99" s="194">
        <f>IFERROR(  IF(  COUNTBLANK(  WEG_HM[[#This Row],[Nom du fournisseur]:[Frais annuels estimés]]  ) = 0,  L99 * H99,  0 ),  "" )</f>
        <v>0</v>
      </c>
    </row>
    <row r="100" spans="1:13" s="99" customFormat="1" x14ac:dyDescent="0.25">
      <c r="A100" s="187"/>
      <c r="B100" s="195">
        <v>92</v>
      </c>
      <c r="C100" s="189"/>
      <c r="D100" s="189"/>
      <c r="E100" s="189"/>
      <c r="F100" s="189"/>
      <c r="G100" s="190"/>
      <c r="H100" s="191"/>
      <c r="I100" s="192"/>
      <c r="J100" s="196" t="str">
        <f t="shared" si="4"/>
        <v/>
      </c>
      <c r="K100" s="196" t="str">
        <f t="shared" si="5"/>
        <v/>
      </c>
      <c r="L100" s="196" t="str">
        <f>IFERROR(  CHOOSE(  MATCH(  WEG_HM[[#This Row],[Statut d''admissibilité]],  {"Full","Partial","None"},  0 ),  20, 10, 0 ), "" )</f>
        <v/>
      </c>
      <c r="M100" s="197">
        <f>IFERROR(  IF(  COUNTBLANK(  WEG_HM[[#This Row],[Nom du fournisseur]:[Frais annuels estimés]]  ) = 0,  L100 * H100,  0 ),  "" )</f>
        <v>0</v>
      </c>
    </row>
    <row r="101" spans="1:13" s="99" customFormat="1" x14ac:dyDescent="0.25">
      <c r="A101" s="187"/>
      <c r="B101" s="188">
        <v>93</v>
      </c>
      <c r="C101" s="189"/>
      <c r="D101" s="189"/>
      <c r="E101" s="189"/>
      <c r="F101" s="189"/>
      <c r="G101" s="190"/>
      <c r="H101" s="191"/>
      <c r="I101" s="192"/>
      <c r="J101" s="193" t="str">
        <f t="shared" si="4"/>
        <v/>
      </c>
      <c r="K101" s="193" t="str">
        <f t="shared" si="5"/>
        <v/>
      </c>
      <c r="L101" s="193" t="str">
        <f>IFERROR(  CHOOSE(  MATCH(  WEG_HM[[#This Row],[Statut d''admissibilité]],  {"Full","Partial","None"},  0 ),  20, 10, 0 ), "" )</f>
        <v/>
      </c>
      <c r="M101" s="194">
        <f>IFERROR(  IF(  COUNTBLANK(  WEG_HM[[#This Row],[Nom du fournisseur]:[Frais annuels estimés]]  ) = 0,  L101 * H101,  0 ),  "" )</f>
        <v>0</v>
      </c>
    </row>
    <row r="102" spans="1:13" s="99" customFormat="1" x14ac:dyDescent="0.25">
      <c r="A102" s="187"/>
      <c r="B102" s="195">
        <v>94</v>
      </c>
      <c r="C102" s="189"/>
      <c r="D102" s="189"/>
      <c r="E102" s="189"/>
      <c r="F102" s="189"/>
      <c r="G102" s="190"/>
      <c r="H102" s="191"/>
      <c r="I102" s="192"/>
      <c r="J102" s="196" t="str">
        <f t="shared" si="4"/>
        <v/>
      </c>
      <c r="K102" s="196" t="str">
        <f t="shared" si="5"/>
        <v/>
      </c>
      <c r="L102" s="196" t="str">
        <f>IFERROR(  CHOOSE(  MATCH(  WEG_HM[[#This Row],[Statut d''admissibilité]],  {"Full","Partial","None"},  0 ),  20, 10, 0 ), "" )</f>
        <v/>
      </c>
      <c r="M102" s="197">
        <f>IFERROR(  IF(  COUNTBLANK(  WEG_HM[[#This Row],[Nom du fournisseur]:[Frais annuels estimés]]  ) = 0,  L102 * H102,  0 ),  "" )</f>
        <v>0</v>
      </c>
    </row>
    <row r="103" spans="1:13" s="99" customFormat="1" x14ac:dyDescent="0.25">
      <c r="A103" s="187"/>
      <c r="B103" s="188">
        <v>95</v>
      </c>
      <c r="C103" s="189"/>
      <c r="D103" s="189"/>
      <c r="E103" s="189"/>
      <c r="F103" s="189"/>
      <c r="G103" s="190"/>
      <c r="H103" s="191"/>
      <c r="I103" s="192"/>
      <c r="J103" s="193" t="str">
        <f t="shared" si="4"/>
        <v/>
      </c>
      <c r="K103" s="193" t="str">
        <f t="shared" si="5"/>
        <v/>
      </c>
      <c r="L103" s="193" t="str">
        <f>IFERROR(  CHOOSE(  MATCH(  WEG_HM[[#This Row],[Statut d''admissibilité]],  {"Full","Partial","None"},  0 ),  20, 10, 0 ), "" )</f>
        <v/>
      </c>
      <c r="M103" s="194">
        <f>IFERROR(  IF(  COUNTBLANK(  WEG_HM[[#This Row],[Nom du fournisseur]:[Frais annuels estimés]]  ) = 0,  L103 * H103,  0 ),  "" )</f>
        <v>0</v>
      </c>
    </row>
    <row r="104" spans="1:13" s="99" customFormat="1" x14ac:dyDescent="0.25">
      <c r="A104" s="187"/>
      <c r="B104" s="195">
        <v>96</v>
      </c>
      <c r="C104" s="189"/>
      <c r="D104" s="189"/>
      <c r="E104" s="189"/>
      <c r="F104" s="189"/>
      <c r="G104" s="190"/>
      <c r="H104" s="191"/>
      <c r="I104" s="192"/>
      <c r="J104" s="196" t="str">
        <f t="shared" si="4"/>
        <v/>
      </c>
      <c r="K104" s="196" t="str">
        <f t="shared" si="5"/>
        <v/>
      </c>
      <c r="L104" s="196" t="str">
        <f>IFERROR(  CHOOSE(  MATCH(  WEG_HM[[#This Row],[Statut d''admissibilité]],  {"Full","Partial","None"},  0 ),  20, 10, 0 ), "" )</f>
        <v/>
      </c>
      <c r="M104" s="197">
        <f>IFERROR(  IF(  COUNTBLANK(  WEG_HM[[#This Row],[Nom du fournisseur]:[Frais annuels estimés]]  ) = 0,  L104 * H104,  0 ),  "" )</f>
        <v>0</v>
      </c>
    </row>
    <row r="105" spans="1:13" s="99" customFormat="1" x14ac:dyDescent="0.25">
      <c r="A105" s="187"/>
      <c r="B105" s="188">
        <v>97</v>
      </c>
      <c r="C105" s="189"/>
      <c r="D105" s="189"/>
      <c r="E105" s="189"/>
      <c r="F105" s="189"/>
      <c r="G105" s="190"/>
      <c r="H105" s="191"/>
      <c r="I105" s="192"/>
      <c r="J105" s="193" t="str">
        <f t="shared" ref="J105:J108" si="6">IFERROR(  ROUNDDOWN(  I105 / H105,  2 ),  "" )</f>
        <v/>
      </c>
      <c r="K105" s="193" t="str">
        <f t="shared" ref="K105:K108" si="7">IF( F105 = "Only own children", "None",
IF( OR( G105 = "", I105 = "" ),  "",  IF( AND( G105 &lt;&gt; "",  I105 &lt;&gt; "" ),
IF( AND( G105 = "6 or more", J105 &lt;= WEG_HM_FULL_THRESH ), "Full",
IF( AND( G105 = "Less than 6", J105 &lt;= WEG_HM_PART_THRESH ), "Partial", "None" )))))</f>
        <v/>
      </c>
      <c r="L105" s="193" t="str">
        <f>IFERROR(  CHOOSE(  MATCH(  WEG_HM[[#This Row],[Statut d''admissibilité]],  {"Full","Partial","None"},  0 ),  20, 10, 0 ), "" )</f>
        <v/>
      </c>
      <c r="M105" s="194">
        <f>IFERROR(  IF(  COUNTBLANK(  WEG_HM[[#This Row],[Nom du fournisseur]:[Frais annuels estimés]]  ) = 0,  L105 * H105,  0 ),  "" )</f>
        <v>0</v>
      </c>
    </row>
    <row r="106" spans="1:13" s="99" customFormat="1" x14ac:dyDescent="0.25">
      <c r="A106" s="187"/>
      <c r="B106" s="195">
        <v>98</v>
      </c>
      <c r="C106" s="189"/>
      <c r="D106" s="189"/>
      <c r="E106" s="189"/>
      <c r="F106" s="189"/>
      <c r="G106" s="190"/>
      <c r="H106" s="191"/>
      <c r="I106" s="192"/>
      <c r="J106" s="196" t="str">
        <f t="shared" si="6"/>
        <v/>
      </c>
      <c r="K106" s="196" t="str">
        <f t="shared" si="7"/>
        <v/>
      </c>
      <c r="L106" s="196" t="str">
        <f>IFERROR(  CHOOSE(  MATCH(  WEG_HM[[#This Row],[Statut d''admissibilité]],  {"Full","Partial","None"},  0 ),  20, 10, 0 ), "" )</f>
        <v/>
      </c>
      <c r="M106" s="197">
        <f>IFERROR(  IF(  COUNTBLANK(  WEG_HM[[#This Row],[Nom du fournisseur]:[Frais annuels estimés]]  ) = 0,  L106 * H106,  0 ),  "" )</f>
        <v>0</v>
      </c>
    </row>
    <row r="107" spans="1:13" s="99" customFormat="1" x14ac:dyDescent="0.25">
      <c r="A107" s="187"/>
      <c r="B107" s="188">
        <v>99</v>
      </c>
      <c r="C107" s="189"/>
      <c r="D107" s="189"/>
      <c r="E107" s="189"/>
      <c r="F107" s="189"/>
      <c r="G107" s="190"/>
      <c r="H107" s="191"/>
      <c r="I107" s="192"/>
      <c r="J107" s="193" t="str">
        <f t="shared" si="6"/>
        <v/>
      </c>
      <c r="K107" s="193" t="str">
        <f t="shared" si="7"/>
        <v/>
      </c>
      <c r="L107" s="193" t="str">
        <f>IFERROR(  CHOOSE(  MATCH(  WEG_HM[[#This Row],[Statut d''admissibilité]],  {"Full","Partial","None"},  0 ),  20, 10, 0 ), "" )</f>
        <v/>
      </c>
      <c r="M107" s="194">
        <f>IFERROR(  IF(  COUNTBLANK(  WEG_HM[[#This Row],[Nom du fournisseur]:[Frais annuels estimés]]  ) = 0,  L107 * H107,  0 ),  "" )</f>
        <v>0</v>
      </c>
    </row>
    <row r="108" spans="1:13" s="99" customFormat="1" x14ac:dyDescent="0.25">
      <c r="A108" s="187"/>
      <c r="B108" s="195">
        <v>100</v>
      </c>
      <c r="C108" s="189"/>
      <c r="D108" s="189"/>
      <c r="E108" s="189"/>
      <c r="F108" s="189"/>
      <c r="G108" s="190"/>
      <c r="H108" s="191"/>
      <c r="I108" s="192"/>
      <c r="J108" s="196" t="str">
        <f t="shared" si="6"/>
        <v/>
      </c>
      <c r="K108" s="196" t="str">
        <f t="shared" si="7"/>
        <v/>
      </c>
      <c r="L108" s="196" t="str">
        <f>IFERROR(  CHOOSE(  MATCH(  WEG_HM[[#This Row],[Statut d''admissibilité]],  {"Full","Partial","None"},  0 ),  20, 10, 0 ), "" )</f>
        <v/>
      </c>
      <c r="M108" s="197">
        <f>IFERROR(  IF(  COUNTBLANK(  WEG_HM[[#This Row],[Nom du fournisseur]:[Frais annuels estimés]]  ) = 0,  L108 * H108,  0 ),  "" )</f>
        <v>0</v>
      </c>
    </row>
    <row r="109" spans="1:13" x14ac:dyDescent="0.25">
      <c r="B109" s="202"/>
      <c r="C109" s="159"/>
      <c r="D109" s="159"/>
      <c r="E109" s="159"/>
      <c r="F109" s="159"/>
      <c r="G109" s="159"/>
      <c r="H109" s="159"/>
      <c r="I109" s="159"/>
      <c r="J109" s="159"/>
      <c r="K109" s="159"/>
      <c r="L109" s="159"/>
      <c r="M109" s="203"/>
    </row>
    <row r="110" spans="1:13" x14ac:dyDescent="0.25">
      <c r="A110" s="187"/>
      <c r="B110" s="104"/>
      <c r="C110" s="226"/>
      <c r="D110" s="226"/>
      <c r="E110" s="226"/>
      <c r="F110" s="226"/>
      <c r="G110" s="227"/>
      <c r="H110" s="204"/>
      <c r="I110" s="205"/>
      <c r="J110" s="206"/>
      <c r="K110" s="207" t="s">
        <v>62</v>
      </c>
      <c r="L110" s="208">
        <f>COUNTIF(WEG_HM[Statut d''admissibilité],"Partial")</f>
        <v>0</v>
      </c>
      <c r="M110" s="209">
        <f>SUMIF(WEG_HM[Statut d''admissibilité],"Partial",WEG_HM[Transfert maximal de la subvention])</f>
        <v>0</v>
      </c>
    </row>
    <row r="111" spans="1:13" x14ac:dyDescent="0.25">
      <c r="A111" s="187"/>
      <c r="B111" s="228"/>
      <c r="C111" s="229" t="s">
        <v>65</v>
      </c>
      <c r="D111" s="229"/>
      <c r="E111" s="229"/>
      <c r="F111" s="229"/>
      <c r="G111" s="230"/>
      <c r="H111" s="204"/>
      <c r="I111" s="210"/>
      <c r="J111" s="211"/>
      <c r="K111" s="212" t="s">
        <v>63</v>
      </c>
      <c r="L111" s="213">
        <f>COUNTIF(WEG_HM[Statut d''admissibilité],"Full")</f>
        <v>0</v>
      </c>
      <c r="M111" s="214">
        <f>SUMIF(WEG_HM[Statut d''admissibilité],"Full",WEG_HM[Transfert maximal de la subvention])</f>
        <v>0</v>
      </c>
    </row>
    <row r="112" spans="1:13" ht="14.45" customHeight="1" x14ac:dyDescent="0.25">
      <c r="A112" s="187"/>
      <c r="B112" s="107"/>
      <c r="C112" s="356" t="s">
        <v>108</v>
      </c>
      <c r="D112" s="356"/>
      <c r="E112" s="356"/>
      <c r="F112" s="356"/>
      <c r="G112" s="231"/>
      <c r="H112" s="204"/>
      <c r="I112" s="210"/>
      <c r="J112" s="211"/>
      <c r="K112" s="212" t="s">
        <v>4</v>
      </c>
      <c r="L112" s="215">
        <f>SUM(L110:L111)</f>
        <v>0</v>
      </c>
      <c r="M112" s="216">
        <f>SUM(M110:M111)</f>
        <v>0</v>
      </c>
    </row>
    <row r="113" spans="1:13" x14ac:dyDescent="0.25">
      <c r="A113" s="187"/>
      <c r="B113" s="107"/>
      <c r="C113" s="356"/>
      <c r="D113" s="356"/>
      <c r="E113" s="356"/>
      <c r="F113" s="356"/>
      <c r="G113" s="231"/>
      <c r="H113" s="204"/>
      <c r="I113" s="210"/>
      <c r="J113" s="211"/>
      <c r="K113" s="212" t="s">
        <v>64</v>
      </c>
      <c r="L113" s="217"/>
      <c r="M113" s="218">
        <f>L112*50</f>
        <v>0</v>
      </c>
    </row>
    <row r="114" spans="1:13" x14ac:dyDescent="0.25">
      <c r="A114" s="187"/>
      <c r="B114" s="107"/>
      <c r="C114" s="356"/>
      <c r="D114" s="356"/>
      <c r="E114" s="356"/>
      <c r="F114" s="356"/>
      <c r="G114" s="231"/>
      <c r="H114" s="204"/>
      <c r="I114" s="219"/>
      <c r="J114" s="219"/>
      <c r="K114" s="220" t="s">
        <v>5</v>
      </c>
      <c r="L114" s="221"/>
      <c r="M114" s="222">
        <f>SUM(M112:M113)</f>
        <v>0</v>
      </c>
    </row>
    <row r="115" spans="1:13" x14ac:dyDescent="0.25">
      <c r="B115" s="107"/>
      <c r="C115" s="232"/>
      <c r="D115" s="232"/>
      <c r="E115" s="232"/>
      <c r="F115" s="232"/>
      <c r="G115" s="231"/>
      <c r="H115" s="103"/>
      <c r="I115" s="121"/>
      <c r="J115" s="121"/>
      <c r="K115" s="223"/>
      <c r="L115" s="224"/>
      <c r="M115" s="225"/>
    </row>
    <row r="116" spans="1:13" x14ac:dyDescent="0.25">
      <c r="B116" s="107"/>
      <c r="C116" s="233" t="s">
        <v>105</v>
      </c>
      <c r="D116" s="235"/>
      <c r="E116" s="238"/>
      <c r="F116" s="238"/>
      <c r="G116" s="231"/>
      <c r="I116" s="357"/>
      <c r="J116" s="358"/>
      <c r="K116" s="358"/>
      <c r="L116" s="358"/>
      <c r="M116" s="359"/>
    </row>
    <row r="117" spans="1:13" x14ac:dyDescent="0.25">
      <c r="B117" s="107"/>
      <c r="C117" s="234" t="s">
        <v>104</v>
      </c>
      <c r="D117" s="236"/>
      <c r="E117" s="238"/>
      <c r="F117" s="238"/>
      <c r="G117" s="109"/>
      <c r="I117" s="360"/>
      <c r="J117" s="361"/>
      <c r="K117" s="361"/>
      <c r="L117" s="361"/>
      <c r="M117" s="362"/>
    </row>
    <row r="118" spans="1:13" x14ac:dyDescent="0.25">
      <c r="B118" s="107"/>
      <c r="C118" s="234" t="s">
        <v>67</v>
      </c>
      <c r="D118" s="237"/>
      <c r="E118" s="239"/>
      <c r="F118" s="239"/>
      <c r="G118" s="109"/>
      <c r="I118" s="360"/>
      <c r="J118" s="361"/>
      <c r="K118" s="361"/>
      <c r="L118" s="361"/>
      <c r="M118" s="362"/>
    </row>
    <row r="119" spans="1:13" x14ac:dyDescent="0.25">
      <c r="B119" s="118"/>
      <c r="C119" s="125"/>
      <c r="D119" s="125"/>
      <c r="E119" s="125"/>
      <c r="F119" s="125"/>
      <c r="G119" s="120"/>
      <c r="I119" s="363"/>
      <c r="J119" s="364"/>
      <c r="K119" s="364"/>
      <c r="L119" s="364"/>
      <c r="M119" s="365"/>
    </row>
    <row r="120" spans="1:13" x14ac:dyDescent="0.25">
      <c r="I120" s="98"/>
      <c r="J120" s="98"/>
      <c r="K120" s="98"/>
    </row>
    <row r="121" spans="1:13" x14ac:dyDescent="0.25">
      <c r="I121" s="98"/>
      <c r="J121" s="98"/>
      <c r="K121" s="98"/>
    </row>
    <row r="123" spans="1:13" x14ac:dyDescent="0.25">
      <c r="D123" s="328"/>
    </row>
  </sheetData>
  <sheetProtection algorithmName="SHA-512" hashValue="vbcfx15vWW9AH/kX6lv85wQ7n3GgCoUf50oZuIRLEFKjMZ5pb+1zrBmuAgqXu8ZzqCVgY+cBMkLGRBlpwZrIYA==" saltValue="4Lzr9Vw8iYKoDRtmQ5QXjw==" spinCount="100000" sheet="1"/>
  <dataConsolidate link="1"/>
  <mergeCells count="4">
    <mergeCell ref="C112:F114"/>
    <mergeCell ref="I116:M119"/>
    <mergeCell ref="B2:M2"/>
    <mergeCell ref="B6:M6"/>
  </mergeCells>
  <conditionalFormatting sqref="A6:B6 N6 H110:N115 B110:F111 B120:G120 B115:F119 H116:I116 N124:N126 I122:M124 A110:A126 H122:H126 B127:G128 G110:G119 B112:C112 B113:B114 A1:N5 A7:N109">
    <cfRule type="expression" dxfId="17" priority="3">
      <formula>AND(CELL("protect",A1), Show_Locked = 1)</formula>
    </cfRule>
  </conditionalFormatting>
  <conditionalFormatting sqref="J110:J113">
    <cfRule type="expression" dxfId="16" priority="4">
      <formula>AND(#REF!&lt;&gt;"",$I110="")</formula>
    </cfRule>
  </conditionalFormatting>
  <conditionalFormatting sqref="B9:I108">
    <cfRule type="expression" dxfId="15" priority="2">
      <formula>AND(COUNTBLANK($B9:$I9)&gt;0,COUNTBLANK($B9:$I9)&lt;7)</formula>
    </cfRule>
  </conditionalFormatting>
  <dataValidations xWindow="466" yWindow="550" count="11">
    <dataValidation operator="lessThanOrEqual" allowBlank="1" showInputMessage="1" showErrorMessage="1" sqref="J110:J113 I9:J108" xr:uid="{00000000-0002-0000-0400-000000000000}"/>
    <dataValidation allowBlank="1" showInputMessage="1" showErrorMessage="1" prompt="Veuillez fournir le nombre de journées travaillées durant l'année civile. En 2022, il y a 253 journées ouvrables, excluant les congés fériés." sqref="H8" xr:uid="{00000000-0002-0000-0400-000001000000}"/>
    <dataValidation type="whole" allowBlank="1" showInputMessage="1" showErrorMessage="1" sqref="H9:H108" xr:uid="{00000000-0002-0000-0400-000002000000}">
      <formula1>0</formula1>
      <formula2>366</formula2>
    </dataValidation>
    <dataValidation allowBlank="1" showInputMessage="1" showErrorMessage="1" prompt="Veuillez sélectionner le nombre d'heures quotidiennes normalement exploitées par le fournisseur." sqref="G8" xr:uid="{00000000-0002-0000-0400-000003000000}"/>
    <dataValidation allowBlank="1" showInputMessage="1" showErrorMessage="1" prompt="Veuillez fournir les frais annuels estimés reçus pour l'année civile, excluant la subvention d'aide aux services de garde en milieu familial (SASGMF)." sqref="I8" xr:uid="{00000000-0002-0000-0400-000004000000}"/>
    <dataValidation type="list" operator="greaterThan" allowBlank="1" showInputMessage="1" showErrorMessage="1" sqref="G9:G108" xr:uid="{00000000-0002-0000-0400-000005000000}">
      <formula1>"6 ou plus,Moins de 6"</formula1>
    </dataValidation>
    <dataValidation type="list" allowBlank="1" showInputMessage="1" showErrorMessage="1" sqref="F9:F108" xr:uid="{00000000-0002-0000-0400-000006000000}">
      <formula1>"Un enfant ou plus (excluant ceux du fournisseur),Enfants du fournisseurs seulement"</formula1>
    </dataValidation>
    <dataValidation allowBlank="1" showInputMessage="1" showErrorMessage="1" prompt="Veuillez confirmer à qui les services sont offerts." sqref="F8" xr:uid="{00000000-0002-0000-0400-000007000000}"/>
    <dataValidation allowBlank="1" showInputMessage="1" showErrorMessage="1" prompt="Comments" sqref="I116" xr:uid="{00000000-0002-0000-0400-000008000000}"/>
    <dataValidation allowBlank="1" showInputMessage="1" showErrorMessage="1" prompt="Veuillez indiquer si le fournisseur travaille seulement avec votre agence ou avec plusieurs agences. Veuillez préciser le nom des autres agences avec qui le fournisseur travaille dans la section des commentaires." sqref="E8" xr:uid="{00000000-0002-0000-0400-000009000000}"/>
    <dataValidation type="list" allowBlank="1" showInputMessage="1" showErrorMessage="1" sqref="E9:E108" xr:uid="{00000000-0002-0000-0400-00000A000000}">
      <formula1>"Seulement cette agence, Plusieurs agences"</formula1>
    </dataValidation>
  </dataValidations>
  <printOptions horizontalCentered="1"/>
  <pageMargins left="0.25" right="0.25" top="1.25" bottom="0.5" header="0.3" footer="0.3"/>
  <pageSetup paperSize="5" scale="72" fitToHeight="0" orientation="landscape" blackAndWhite="1" r:id="rId1"/>
  <headerFooter>
    <oddHeader>&amp;C&amp;G</oddHeader>
    <oddFooter>Page &amp;P of &amp;N</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25C9BA9E6AE34399C53C97CE6DEF05" ma:contentTypeVersion="5" ma:contentTypeDescription="Create a new document." ma:contentTypeScope="" ma:versionID="a59a88de57a82fb124ffcc7e8db83e23">
  <xsd:schema xmlns:xsd="http://www.w3.org/2001/XMLSchema" xmlns:xs="http://www.w3.org/2001/XMLSchema" xmlns:p="http://schemas.microsoft.com/office/2006/metadata/properties" xmlns:ns2="16e9b526-c48d-41ac-964f-f425ea90cc9a" targetNamespace="http://schemas.microsoft.com/office/2006/metadata/properties" ma:root="true" ma:fieldsID="0cb9fb240f2fb77aa1cdf514e21a2924" ns2:_="">
    <xsd:import namespace="16e9b526-c48d-41ac-964f-f425ea90cc9a"/>
    <xsd:element name="properties">
      <xsd:complexType>
        <xsd:sequence>
          <xsd:element name="documentManagement">
            <xsd:complexType>
              <xsd:all>
                <xsd:element ref="ns2:Program" minOccurs="0"/>
                <xsd:element ref="ns2:Month" minOccurs="0"/>
                <xsd:element ref="ns2:Notes0" minOccurs="0"/>
                <xsd:element ref="ns2:Month0" minOccurs="0"/>
                <xsd:element ref="ns2: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b526-c48d-41ac-964f-f425ea90cc9a" elementFormDefault="qualified">
    <xsd:import namespace="http://schemas.microsoft.com/office/2006/documentManagement/types"/>
    <xsd:import namespace="http://schemas.microsoft.com/office/infopath/2007/PartnerControls"/>
    <xsd:element name="Program" ma:index="8" nillable="true" ma:displayName="Agency" ma:internalName="Program">
      <xsd:simpleType>
        <xsd:restriction base="dms:Text">
          <xsd:maxLength value="255"/>
        </xsd:restriction>
      </xsd:simpleType>
    </xsd:element>
    <xsd:element name="Month" ma:index="9" nillable="true" ma:displayName="Month" ma:internalName="Month">
      <xsd:simpleType>
        <xsd:restriction base="dms:Text">
          <xsd:maxLength value="255"/>
        </xsd:restriction>
      </xsd:simpleType>
    </xsd:element>
    <xsd:element name="Notes0" ma:index="10" nillable="true" ma:displayName="Notes" ma:internalName="Notes0">
      <xsd:simpleType>
        <xsd:restriction base="dms:Text">
          <xsd:maxLength value="255"/>
        </xsd:restriction>
      </xsd:simpleType>
    </xsd:element>
    <xsd:element name="Month0" ma:index="11" nillable="true" ma:displayName="Year" ma:internalName="Month0">
      <xsd:simpleType>
        <xsd:restriction base="dms:Text">
          <xsd:maxLength value="255"/>
        </xsd:restriction>
      </xsd:simpleType>
    </xsd:element>
    <xsd:element name="Document" ma:index="12" nillable="true" ma:displayName="Document" ma:internalName="Docu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J o E A A B Q S w M E F A A C A A g A g l U 0 V M 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g l U 0 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J V N F Q Y a D / 1 k Q E A A M Y G A A A T A B w A R m 9 y b X V s Y X M v U 2 V j d G l v b j E u b S C i G A A o o B Q A A A A A A A A A A A A A A A A A A A A A A A A A A A D t l M F O g 0 A Q h u 8 k v M M G L z Q h j b t r q 6 T x R O p R Y 2 n i w X i g d B R S Y J t l 0 T a N 7 + 7 C a n Z U 9 g F M 5 N I / M 7 P z M f + w b S F X p W h I a n 7 p w v d 8 r y 0 y C V t y 3 4 E 8 U n J N K l C + R / S T i k 7 m o C P L Q w 7 V N O m k h E Y 9 C L n b C L E L J 5 E p O w t u y k p B 3 2 M l 3 t p A H 1 h n m w q m K V S a 0 8 d C 0 y o i k O U F C R 9 v s x q e d F 2 Q l g p o I h o V T G y 7 5 W G f N V v d r k 9 o o u 1 o M o N O R N X V T f g T H p H g 6 1 R E T o G p o i b c S 2 Y l t / L C y p m V c y s v r b y y M r a S n i O N e B Q B K S J S h K S I S R G U I i p F W I q 4 D H E Z n h N x G e I y x G W I y x C X I S 5 D X I a 4 H H E 5 4 n J s M O J y x O W I y + f B + / + i / s i i 7 B V d Q S 1 e 9 Z 2 7 U w V I Y i p + 3 f z P c D h y o 6 O R j c / G 9 0 U d P s c O P 2 c O f 2 K H D 8 O 8 / R 8 S n i 8 p s u Z F v + / 6 u A c 7 1 l p m T f s s Z G 2 O 9 s l + u n E z o h O e U e l a o u C g 0 N c + c 8 R j R 5 y 6 G g 2 + j C Z c r Z i r F X O 9 F H M x m I v B X Y z B 8 u + J w X 8 c f J / 4 X t m M r m P x A V B L A Q I t A B Q A A g A I A I J V N F T G r a w E p w A A A P g A A A A S A A A A A A A A A A A A A A A A A A A A A A B D b 2 5 m a W c v U G F j a 2 F n Z S 5 4 b W x Q S w E C L Q A U A A I A C A C C V T R U D 8 r p q 6 Q A A A D p A A A A E w A A A A A A A A A A A A A A A A D z A A A A W 0 N v b n R l b n R f V H l w Z X N d L n h t b F B L A Q I t A B Q A A g A I A I J V N F Q Y a D / 1 k Q E A A M Y G A A A T A A A A A A A A A A A A A A A A A O Q B A A B G b 3 J t d W x h c y 9 T Z W N 0 a W 9 u M S 5 t U E s F B g A A A A A D A A M A w g A A A M I 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g G A A A A A A A A x g Y 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R d W V y e T E 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x L T I w V D E 1 O j A x O j Q z L j Y 5 N D U 4 M j F a I i A v P j x F b n R y e S B U e X B l P S J G a W x s U 3 R h d H V z I i B W Y W x 1 Z T 0 i c 0 N v b X B s Z X R l 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R m l s d G V y Z W Q l M j B S b 3 d z P C 9 J d G V t U G F 0 a D 4 8 L 0 l 0 Z W 1 M b 2 N h d G l v b j 4 8 U 3 R h Y m x l R W 5 0 c m l l c y A v P j w v S X R l b T 4 8 S X R l b T 4 8 S X R l b U x v Y 2 F 0 a W 9 u P j x J d G V t V H l w Z T 5 G b 3 J t d W x h P C 9 J d G V t V H l w Z T 4 8 S X R l b V B h d G g + U 2 V j d G l v b j E v U X V l c n k x L 0 V 4 c G F u Z G V k J T I w Q 2 9 u d G V u d D w v S X R l b V B h d G g + P C 9 J d G V t T G 9 j Y X R p b 2 4 + P F N 0 Y W J s Z U V u d H J p Z X M g L z 4 8 L 0 l 0 Z W 0 + P E l 0 Z W 0 + P E l 0 Z W 1 M b 2 N h d G l v b j 4 8 S X R l b V R 5 c G U + R m 9 y b X V s Y T w v S X R l b V R 5 c G U + P E l 0 Z W 1 Q Y X R o P l N l Y 3 R p b 2 4 x L 1 F 1 Z X J 5 M S 9 S Z W 1 v d m V k J T I w T 3 R o Z X I l M j B D b 2 x 1 b W 5 z P C 9 J d G V t U G F 0 a D 4 8 L 0 l 0 Z W 1 M b 2 N h d G l v b j 4 8 U 3 R h Y m x l R W 5 0 c m l l c y A v P j w v S X R l b T 4 8 S X R l b T 4 8 S X R l b U x v Y 2 F 0 a W 9 u P j x J d G V t V H l w Z T 5 G b 3 J t d W x h P C 9 J d G V t V H l w Z T 4 8 S X R l b V B h d G g + U 2 V j d G l v b j E v U X V l c n k x L 0 N o Y W 5 n Z W Q l M j B U e X B l P C 9 J d G V t U G F 0 a D 4 8 L 0 l 0 Z W 1 M b 2 N h d G l v b j 4 8 U 3 R h Y m x l R W 5 0 c m l l c y A v P j w v S X R l b T 4 8 L 0 l 0 Z W 1 z P j w v T G 9 j Y W x Q Y W N r Y W d l T W V 0 Y W R h d G F G a W x l P h Y A A A B Q S w U G A A A A A A A A A A A A A A A A A A A A A A A A 2 g A A A A E A A A D Q j J 3 f A R X R E Y x 6 A M B P w p f r A Q A A A H Y o / g z z 1 n F N s b s C 2 q m C G N c A A A A A A g A A A A A A A 2 Y A A M A A A A A Q A A A A A r N 7 O y K g 2 s S k N Y R K 3 7 x 1 + A A A A A A E g A A A o A A A A B A A A A D b / Y D O Z / d W j j x 0 p x G B Y 2 F y U A A A A E f L B 3 / 9 r n X M / I B K 0 t r Y 7 p + L o u 9 G 1 8 d x w m G h j V H Q Q t v w t k n o 5 J e W q 3 0 i 4 / A o D e s m q b t 8 B V e 2 c R n a z n I w F V n S d d r X 7 P J q 0 m T Q d 3 w x S x e B u i M j F A A A A N P 6 I P S K w F 2 Q F u 1 E R C / t T k f y k a 5 J < / D a t a M a s h u p > 
</file>

<file path=customXml/item4.xml><?xml version="1.0" encoding="utf-8"?>
<p:properties xmlns:p="http://schemas.microsoft.com/office/2006/metadata/properties" xmlns:xsi="http://www.w3.org/2001/XMLSchema-instance" xmlns:pc="http://schemas.microsoft.com/office/infopath/2007/PartnerControls">
  <documentManagement>
    <Month xmlns="16e9b526-c48d-41ac-964f-f425ea90cc9a">May</Month>
    <Month0 xmlns="16e9b526-c48d-41ac-964f-f425ea90cc9a" xsi:nil="true"/>
    <Document xmlns="16e9b526-c48d-41ac-964f-f425ea90cc9a" xsi:nil="true"/>
    <Notes0 xmlns="16e9b526-c48d-41ac-964f-f425ea90cc9a" xsi:nil="true"/>
    <Program xmlns="16e9b526-c48d-41ac-964f-f425ea90cc9a" xsi:nil="true"/>
  </documentManagement>
</p:properties>
</file>

<file path=customXml/itemProps1.xml><?xml version="1.0" encoding="utf-8"?>
<ds:datastoreItem xmlns:ds="http://schemas.openxmlformats.org/officeDocument/2006/customXml" ds:itemID="{FEE3EBE3-7C74-4BE8-B15E-2FEA0D060EB0}">
  <ds:schemaRefs>
    <ds:schemaRef ds:uri="http://schemas.microsoft.com/sharepoint/v3/contenttype/forms"/>
  </ds:schemaRefs>
</ds:datastoreItem>
</file>

<file path=customXml/itemProps2.xml><?xml version="1.0" encoding="utf-8"?>
<ds:datastoreItem xmlns:ds="http://schemas.openxmlformats.org/officeDocument/2006/customXml" ds:itemID="{9758FA9A-4D71-45F6-9DA2-96F788F76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b526-c48d-41ac-964f-f425ea90c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5727DB-E519-41E3-9D01-B831A65BB990}">
  <ds:schemaRefs>
    <ds:schemaRef ds:uri="http://schemas.microsoft.com/DataMashup"/>
  </ds:schemaRefs>
</ds:datastoreItem>
</file>

<file path=customXml/itemProps4.xml><?xml version="1.0" encoding="utf-8"?>
<ds:datastoreItem xmlns:ds="http://schemas.openxmlformats.org/officeDocument/2006/customXml" ds:itemID="{49846F38-C7E6-4302-AAAF-7C7C290FD475}">
  <ds:schemaRefs>
    <ds:schemaRef ds:uri="http://schemas.microsoft.com/office/infopath/2007/PartnerControls"/>
    <ds:schemaRef ds:uri="16e9b526-c48d-41ac-964f-f425ea90cc9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Aperçu</vt:lpstr>
      <vt:lpstr>Info - Programmes agréés</vt:lpstr>
      <vt:lpstr>Données - Programmes agréés</vt:lpstr>
      <vt:lpstr>Info - Milieu familial</vt:lpstr>
      <vt:lpstr>Données - Milieu familial</vt:lpstr>
      <vt:lpstr>Aperçu!Print_Area</vt:lpstr>
      <vt:lpstr>'Données - Milieu familial'!Print_Area</vt:lpstr>
      <vt:lpstr>'Données - Programmes agréés'!Print_Area</vt:lpstr>
      <vt:lpstr>'Info - Milieu familial'!Print_Area</vt:lpstr>
      <vt:lpstr>'Info - Programmes agréés'!Print_Area</vt:lpstr>
      <vt:lpstr>'Données - Milieu familial'!Print_Titles</vt:lpstr>
      <vt:lpstr>'Données - Programmes agréés'!Print_Titles</vt:lpstr>
      <vt:lpstr>'Info - Milieu familial'!Print_Titles</vt:lpstr>
      <vt:lpstr>'Info - Programmes agréés'!Print_Titles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Razor</dc:creator>
  <cp:lastModifiedBy>Jennifer Roussy</cp:lastModifiedBy>
  <cp:lastPrinted>2022-05-25T18:39:06Z</cp:lastPrinted>
  <dcterms:created xsi:type="dcterms:W3CDTF">2011-12-06T01:19:45Z</dcterms:created>
  <dcterms:modified xsi:type="dcterms:W3CDTF">2024-01-16T19:32:48Z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0x010100A025C9BA9E6AE34399C53C97CE6DEF05</vt:lpwstr>
  </property>
  <property fmtid="{D5CDD505-2E9C-101B-9397-08002B2CF9AE}" pid="4" name="Order">
    <vt:r8>300900</vt:r8>
  </property>
  <property fmtid="{D5CDD505-2E9C-101B-9397-08002B2CF9AE}" pid="5" name="Notes1">
    <vt:lpwstr>Financial Reporting Requirements for Child Care and Special Needs Resourcing v2</vt:lpwstr>
  </property>
  <property fmtid="{D5CDD505-2E9C-101B-9397-08002B2CF9AE}" pid="6" name="Month">
    <vt:lpwstr>January</vt:lpwstr>
  </property>
  <property fmtid="{D5CDD505-2E9C-101B-9397-08002B2CF9AE}" pid="7" name="Program">
    <vt:lpwstr>Child Care, Special Needs Resourcing, EarlyON, One Time Funding Allocations</vt:lpwstr>
  </property>
  <property fmtid="{D5CDD505-2E9C-101B-9397-08002B2CF9AE}" pid="8" name="Tags">
    <vt:lpwstr>Financial Reporting Requirements v2</vt:lpwstr>
  </property>
  <property fmtid="{D5CDD505-2E9C-101B-9397-08002B2CF9AE}" pid="9" name="Doc Type">
    <vt:lpwstr>Spreadsheet</vt:lpwstr>
  </property>
  <property fmtid="{D5CDD505-2E9C-101B-9397-08002B2CF9AE}" pid="10" name="Jet Reports Function Literals">
    <vt:lpwstr>,	;	,	{	}	[@[{0}]]	1033	1033</vt:lpwstr>
  </property>
  <property fmtid="{D5CDD505-2E9C-101B-9397-08002B2CF9AE}" pid="11" name="xd_ProgID">
    <vt:lpwstr/>
  </property>
  <property fmtid="{D5CDD505-2E9C-101B-9397-08002B2CF9AE}" pid="12" name="_CopySource">
    <vt:lpwstr>http://dnssabintranet/IntegratedServices/Childcare/Administration/WAGE ENHANCEMENT GRANT and HOME CHILD CARE ENHANCEMENT GRANT/2022 WEG SERVICE PROVIDER APPLICATION - FR.xlsx</vt:lpwstr>
  </property>
  <property fmtid="{D5CDD505-2E9C-101B-9397-08002B2CF9AE}" pid="13" name="TemplateUrl">
    <vt:lpwstr/>
  </property>
</Properties>
</file>